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0100" windowHeight="9000" activeTab="1"/>
  </bookViews>
  <sheets>
    <sheet name="Kombination" sheetId="1" r:id="rId1"/>
    <sheet name="Protonstruktur" sheetId="2" r:id="rId2"/>
    <sheet name="Fehlerentwicklung" sheetId="3" r:id="rId3"/>
  </sheets>
  <definedNames>
    <definedName name="_xlnm.Print_Area" localSheetId="0">Kombination!$A$1:$H$30</definedName>
  </definedNames>
  <calcPr calcId="125725"/>
</workbook>
</file>

<file path=xl/calcChain.xml><?xml version="1.0" encoding="utf-8"?>
<calcChain xmlns="http://schemas.openxmlformats.org/spreadsheetml/2006/main">
  <c r="C3" i="2"/>
  <c r="B3"/>
  <c r="H29" i="1"/>
  <c r="G30"/>
  <c r="J23"/>
  <c r="I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22"/>
  <c r="B21" i="3" s="1"/>
  <c r="V21" i="1"/>
  <c r="B20" i="3" s="1"/>
  <c r="V20" i="1"/>
  <c r="B19" i="3" s="1"/>
  <c r="V19" i="1"/>
  <c r="B18" i="3" s="1"/>
  <c r="V18" i="1"/>
  <c r="B17" i="3" s="1"/>
  <c r="V17" i="1"/>
  <c r="B16" i="3" s="1"/>
  <c r="V16" i="1"/>
  <c r="B15" i="3" s="1"/>
  <c r="V15" i="1"/>
  <c r="B14" i="3" s="1"/>
  <c r="V14" i="1"/>
  <c r="B13" i="3" s="1"/>
  <c r="V13" i="1"/>
  <c r="B12" i="3" s="1"/>
  <c r="V12" i="1"/>
  <c r="B11" i="3" s="1"/>
  <c r="V11" i="1"/>
  <c r="B10" i="3" s="1"/>
  <c r="V10" i="1"/>
  <c r="B9" i="3" s="1"/>
  <c r="V9" i="1"/>
  <c r="B8" i="3" s="1"/>
  <c r="V8" i="1"/>
  <c r="B7" i="3" s="1"/>
  <c r="V7" i="1"/>
  <c r="B6" i="3" s="1"/>
  <c r="V6" i="1"/>
  <c r="B5" i="3" s="1"/>
  <c r="V5" i="1"/>
  <c r="B4" i="3" s="1"/>
  <c r="V4" i="1"/>
  <c r="B3" i="3" s="1"/>
  <c r="V3" i="1"/>
  <c r="B2" i="3" s="1"/>
  <c r="H23" i="1"/>
  <c r="G23"/>
  <c r="F23"/>
  <c r="AA23" s="1"/>
  <c r="E23"/>
  <c r="Z23" s="1"/>
  <c r="D23"/>
  <c r="Y23" s="1"/>
  <c r="C23"/>
  <c r="X23" s="1"/>
  <c r="C3" i="3" l="1"/>
  <c r="C5"/>
  <c r="C7"/>
  <c r="C9"/>
  <c r="C11"/>
  <c r="C13"/>
  <c r="C15"/>
  <c r="C17"/>
  <c r="C19"/>
  <c r="C21"/>
  <c r="C2"/>
  <c r="C4"/>
  <c r="C6"/>
  <c r="C8"/>
  <c r="C10"/>
  <c r="C12"/>
  <c r="C14"/>
  <c r="C16"/>
  <c r="C18"/>
  <c r="C20"/>
  <c r="V23" i="1"/>
  <c r="W23"/>
  <c r="C7" i="2"/>
  <c r="B2" i="1"/>
  <c r="D24"/>
  <c r="F29"/>
  <c r="D29"/>
  <c r="F24"/>
  <c r="G26" l="1"/>
  <c r="F25"/>
  <c r="C5" i="2" s="1"/>
  <c r="D25" i="1"/>
  <c r="B5" i="2" s="1"/>
  <c r="H24" i="1"/>
  <c r="E30"/>
  <c r="E26"/>
  <c r="B6" i="2" l="1"/>
</calcChain>
</file>

<file path=xl/sharedStrings.xml><?xml version="1.0" encoding="utf-8"?>
<sst xmlns="http://schemas.openxmlformats.org/spreadsheetml/2006/main" count="94" uniqueCount="84">
  <si>
    <t>WW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</si>
  <si>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</si>
  <si>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</si>
  <si>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</si>
  <si>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</si>
  <si>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</si>
  <si>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</si>
  <si>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</si>
  <si>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</si>
  <si>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</si>
  <si>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</si>
  <si>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</si>
  <si>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</si>
  <si>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</si>
  <si>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</si>
  <si>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</si>
  <si>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</si>
  <si>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</si>
  <si>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</si>
  <si>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</si>
  <si>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</si>
  <si>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</si>
  <si>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</si>
  <si>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±</t>
  </si>
  <si>
    <t>20 Gruppen werten jeweils 50 Ereignisse aus</t>
  </si>
  <si>
    <t>Ereignisse</t>
  </si>
  <si>
    <t>Analyse der Messung</t>
  </si>
  <si>
    <t>Verhältnis</t>
  </si>
  <si>
    <t>Verhältnis ATLAS</t>
  </si>
  <si>
    <t xml:space="preserve">N       =  </t>
  </si>
  <si>
    <t>Untergrund</t>
  </si>
  <si>
    <t>Wechselwirkungsprozesse</t>
  </si>
  <si>
    <t>Theorie: 
Anteile in %</t>
  </si>
  <si>
    <t>Quark-Gluon-WW</t>
  </si>
  <si>
    <t>Gluon-Gluon-WW</t>
  </si>
  <si>
    <t>Messergebnisse in %</t>
  </si>
  <si>
    <t>R± (Quark-Gluon-WW)</t>
  </si>
  <si>
    <t xml:space="preserve">Unsicherheit: </t>
  </si>
  <si>
    <t>|W+|/|W-|</t>
  </si>
  <si>
    <r>
      <t>Positron
e</t>
    </r>
    <r>
      <rPr>
        <b/>
        <vertAlign val="superscript"/>
        <sz val="16"/>
        <color theme="1"/>
        <rFont val="Calibri"/>
        <family val="2"/>
        <scheme val="minor"/>
      </rPr>
      <t>+</t>
    </r>
  </si>
  <si>
    <r>
      <t>Elektron
e</t>
    </r>
    <r>
      <rPr>
        <b/>
        <vertAlign val="superscript"/>
        <sz val="16"/>
        <color theme="1"/>
        <rFont val="Calibri"/>
        <family val="2"/>
        <scheme val="minor"/>
      </rPr>
      <t>-</t>
    </r>
  </si>
  <si>
    <r>
      <t>Antimyon
μ</t>
    </r>
    <r>
      <rPr>
        <b/>
        <vertAlign val="superscript"/>
        <sz val="16"/>
        <color theme="1"/>
        <rFont val="Calibri"/>
        <family val="2"/>
        <scheme val="minor"/>
      </rPr>
      <t>+</t>
    </r>
  </si>
  <si>
    <r>
      <t>Myon
μ</t>
    </r>
    <r>
      <rPr>
        <b/>
        <vertAlign val="superscript"/>
        <sz val="16"/>
        <color theme="1"/>
        <rFont val="Calibri"/>
        <family val="2"/>
        <scheme val="minor"/>
      </rPr>
      <t>-</t>
    </r>
  </si>
  <si>
    <r>
      <t xml:space="preserve">W </t>
    </r>
    <r>
      <rPr>
        <b/>
        <sz val="14"/>
        <color theme="1"/>
        <rFont val="Arial"/>
        <family val="2"/>
      </rPr>
      <t>→</t>
    </r>
    <r>
      <rPr>
        <b/>
        <sz val="16"/>
        <color theme="1"/>
        <rFont val="Arial"/>
        <family val="2"/>
      </rPr>
      <t xml:space="preserve"> ... + </t>
    </r>
    <r>
      <rPr>
        <b/>
        <sz val="16"/>
        <color theme="1"/>
        <rFont val="Calibri"/>
        <family val="2"/>
      </rPr>
      <t>ν</t>
    </r>
  </si>
  <si>
    <r>
      <t>Total W</t>
    </r>
    <r>
      <rPr>
        <vertAlign val="superscript"/>
        <sz val="16"/>
        <color theme="1"/>
        <rFont val="Calibri"/>
        <family val="2"/>
        <scheme val="minor"/>
      </rPr>
      <t>+</t>
    </r>
    <r>
      <rPr>
        <sz val="16"/>
        <color theme="1"/>
        <rFont val="Calibri"/>
        <family val="2"/>
        <scheme val="minor"/>
      </rPr>
      <t>/W</t>
    </r>
    <r>
      <rPr>
        <vertAlign val="superscript"/>
        <sz val="16"/>
        <color theme="1"/>
        <rFont val="Calibri"/>
        <family val="2"/>
        <scheme val="minor"/>
      </rPr>
      <t>-</t>
    </r>
  </si>
  <si>
    <r>
      <t>Anzahl W</t>
    </r>
    <r>
      <rPr>
        <vertAlign val="superscript"/>
        <sz val="16"/>
        <color theme="1"/>
        <rFont val="Calibri"/>
        <family val="2"/>
        <scheme val="minor"/>
      </rPr>
      <t>+</t>
    </r>
  </si>
  <si>
    <r>
      <t>Anzahl W</t>
    </r>
    <r>
      <rPr>
        <vertAlign val="superscript"/>
        <sz val="16"/>
        <color theme="1"/>
        <rFont val="Calibri"/>
        <family val="2"/>
        <scheme val="minor"/>
      </rPr>
      <t>-</t>
    </r>
  </si>
  <si>
    <r>
      <t>Anzahl W</t>
    </r>
    <r>
      <rPr>
        <vertAlign val="superscript"/>
        <sz val="16"/>
        <color theme="1"/>
        <rFont val="Calibri"/>
        <family val="2"/>
        <scheme val="minor"/>
      </rPr>
      <t>+</t>
    </r>
    <r>
      <rPr>
        <sz val="16"/>
        <color theme="1"/>
        <rFont val="Calibri"/>
        <family val="2"/>
        <scheme val="minor"/>
      </rPr>
      <t>+W</t>
    </r>
    <r>
      <rPr>
        <vertAlign val="superscript"/>
        <sz val="16"/>
        <color theme="1"/>
        <rFont val="Calibri"/>
        <family val="2"/>
        <scheme val="minor"/>
      </rPr>
      <t>-</t>
    </r>
  </si>
  <si>
    <t>a</t>
  </si>
  <si>
    <t>b</t>
  </si>
  <si>
    <t>e+</t>
  </si>
  <si>
    <t>e-</t>
  </si>
  <si>
    <t>mu+</t>
  </si>
  <si>
    <t>mu-</t>
  </si>
  <si>
    <t>Gruppe</t>
  </si>
  <si>
    <t>Unsicherheit</t>
  </si>
  <si>
    <r>
      <t>R</t>
    </r>
    <r>
      <rPr>
        <sz val="16"/>
        <color theme="1"/>
        <rFont val="Calibri"/>
        <family val="2"/>
      </rPr>
      <t>±</t>
    </r>
  </si>
  <si>
    <t>A-B</t>
  </si>
  <si>
    <t>A-C</t>
  </si>
  <si>
    <t>A-D</t>
  </si>
  <si>
    <t>A-E</t>
  </si>
  <si>
    <t>A-F</t>
  </si>
  <si>
    <t>A-G</t>
  </si>
  <si>
    <t>A-H</t>
  </si>
  <si>
    <t>A-I</t>
  </si>
  <si>
    <t>A-J</t>
  </si>
  <si>
    <t>A-K</t>
  </si>
  <si>
    <t>A-L</t>
  </si>
  <si>
    <t>A-M</t>
  </si>
  <si>
    <t>A-N</t>
  </si>
  <si>
    <t>A-O</t>
  </si>
  <si>
    <t>A-P</t>
  </si>
  <si>
    <t>A-Q</t>
  </si>
  <si>
    <t>A-R</t>
  </si>
  <si>
    <t>A-S</t>
  </si>
  <si>
    <t>A-T</t>
  </si>
  <si>
    <t>Measurement of the W -&gt; lnu and Z/gamma* -&gt; ll production cross sections in proton-proton collisions at sqrt(s) = 7 TeV with the ATLAS detector Authors: The ATLAS Collaboration (Submitted on 11 Oct 2010): http://arxiv.org/abs/1010.2130</t>
  </si>
  <si>
    <t>Ereignisnummer
WW-Kandidat 1</t>
  </si>
  <si>
    <t>Ereignisnummer
WW-Kandidat 2</t>
  </si>
  <si>
    <t>-</t>
  </si>
  <si>
    <t>Anzahl W++W-</t>
  </si>
  <si>
    <t>Vergleich mit ATLAS</t>
  </si>
  <si>
    <r>
      <t>Anzahl W</t>
    </r>
    <r>
      <rPr>
        <vertAlign val="superscript"/>
        <sz val="20"/>
        <color theme="1"/>
        <rFont val="Calibri"/>
        <family val="2"/>
        <scheme val="minor"/>
      </rPr>
      <t>+</t>
    </r>
  </si>
  <si>
    <r>
      <t>Anzahl W</t>
    </r>
    <r>
      <rPr>
        <vertAlign val="superscript"/>
        <sz val="20"/>
        <color theme="1"/>
        <rFont val="Calibri"/>
        <family val="2"/>
        <scheme val="minor"/>
      </rPr>
      <t>-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</si>
</sst>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i/>
      <sz val="18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B891"/>
        <bgColor indexed="64"/>
      </patternFill>
    </fill>
    <fill>
      <patternFill patternType="solid">
        <fgColor rgb="FFBCFFB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6" fillId="7" borderId="5" xfId="4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2" fontId="11" fillId="10" borderId="19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2" fontId="11" fillId="10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2" fontId="11" fillId="10" borderId="26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2" fontId="11" fillId="10" borderId="25" xfId="0" applyNumberFormat="1" applyFont="1" applyFill="1" applyBorder="1" applyAlignment="1">
      <alignment horizontal="center" vertical="center"/>
    </xf>
    <xf numFmtId="2" fontId="11" fillId="10" borderId="6" xfId="0" applyNumberFormat="1" applyFont="1" applyFill="1" applyBorder="1" applyAlignment="1">
      <alignment horizontal="center" vertical="center"/>
    </xf>
    <xf numFmtId="2" fontId="11" fillId="10" borderId="22" xfId="0" applyNumberFormat="1" applyFont="1" applyFill="1" applyBorder="1" applyAlignment="1">
      <alignment horizontal="center" vertical="center"/>
    </xf>
    <xf numFmtId="0" fontId="11" fillId="6" borderId="5" xfId="3" applyFont="1" applyFill="1" applyBorder="1" applyAlignment="1">
      <alignment horizontal="center" vertical="center"/>
    </xf>
    <xf numFmtId="0" fontId="11" fillId="7" borderId="5" xfId="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5" fillId="7" borderId="17" xfId="0" applyNumberFormat="1" applyFont="1" applyFill="1" applyBorder="1" applyAlignment="1">
      <alignment horizontal="left" vertical="center"/>
    </xf>
    <xf numFmtId="164" fontId="6" fillId="7" borderId="7" xfId="4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6" fillId="9" borderId="5" xfId="2" applyFont="1" applyFill="1" applyBorder="1" applyAlignment="1">
      <alignment horizontal="center" vertical="center"/>
    </xf>
    <xf numFmtId="0" fontId="6" fillId="9" borderId="5" xfId="2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6" fillId="9" borderId="11" xfId="2" applyFont="1" applyFill="1" applyBorder="1" applyAlignment="1">
      <alignment horizontal="right" vertical="center"/>
    </xf>
    <xf numFmtId="2" fontId="15" fillId="11" borderId="17" xfId="0" applyNumberFormat="1" applyFont="1" applyFill="1" applyBorder="1" applyAlignment="1">
      <alignment horizontal="left" vertical="center"/>
    </xf>
    <xf numFmtId="0" fontId="11" fillId="7" borderId="15" xfId="4" applyFont="1" applyFill="1" applyBorder="1" applyAlignment="1">
      <alignment horizontal="center" vertical="center"/>
    </xf>
    <xf numFmtId="2" fontId="17" fillId="7" borderId="16" xfId="4" applyNumberFormat="1" applyFont="1" applyFill="1" applyBorder="1" applyAlignment="1">
      <alignment horizontal="center" vertical="center"/>
    </xf>
    <xf numFmtId="0" fontId="11" fillId="6" borderId="7" xfId="4" applyFont="1" applyFill="1" applyBorder="1" applyAlignment="1">
      <alignment horizontal="center" vertical="center"/>
    </xf>
    <xf numFmtId="0" fontId="11" fillId="6" borderId="7" xfId="3" applyFont="1" applyFill="1" applyBorder="1" applyAlignment="1">
      <alignment horizontal="center" vertical="center"/>
    </xf>
    <xf numFmtId="0" fontId="11" fillId="6" borderId="15" xfId="3" applyFont="1" applyFill="1" applyBorder="1" applyAlignment="1">
      <alignment horizontal="center" vertical="center" wrapText="1"/>
    </xf>
    <xf numFmtId="2" fontId="15" fillId="6" borderId="16" xfId="3" applyNumberFormat="1" applyFont="1" applyFill="1" applyBorder="1" applyAlignment="1">
      <alignment vertical="center"/>
    </xf>
    <xf numFmtId="2" fontId="17" fillId="6" borderId="16" xfId="3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6" fillId="7" borderId="18" xfId="0" applyFont="1" applyFill="1" applyBorder="1" applyAlignment="1">
      <alignment horizontal="center" vertical="center"/>
    </xf>
    <xf numFmtId="164" fontId="15" fillId="10" borderId="8" xfId="0" applyNumberFormat="1" applyFont="1" applyFill="1" applyBorder="1" applyAlignment="1" applyProtection="1">
      <alignment horizontal="center" vertical="center"/>
      <protection locked="0"/>
    </xf>
    <xf numFmtId="164" fontId="15" fillId="10" borderId="10" xfId="0" applyNumberFormat="1" applyFont="1" applyFill="1" applyBorder="1" applyAlignment="1" applyProtection="1">
      <alignment horizontal="center" vertical="center"/>
      <protection locked="0"/>
    </xf>
    <xf numFmtId="164" fontId="16" fillId="7" borderId="19" xfId="0" applyNumberFormat="1" applyFont="1" applyFill="1" applyBorder="1" applyAlignment="1">
      <alignment horizontal="center" vertical="center" wrapText="1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164" fontId="15" fillId="10" borderId="2" xfId="0" applyNumberFormat="1" applyFont="1" applyFill="1" applyBorder="1" applyAlignment="1" applyProtection="1">
      <alignment horizontal="center" vertical="center"/>
      <protection locked="0"/>
    </xf>
    <xf numFmtId="164" fontId="16" fillId="7" borderId="19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64" fontId="16" fillId="7" borderId="3" xfId="0" applyNumberFormat="1" applyFont="1" applyFill="1" applyBorder="1" applyAlignment="1">
      <alignment horizontal="center" vertical="center"/>
    </xf>
    <xf numFmtId="164" fontId="16" fillId="7" borderId="2" xfId="0" applyNumberFormat="1" applyFont="1" applyFill="1" applyBorder="1" applyAlignment="1">
      <alignment horizontal="center" vertical="center"/>
    </xf>
    <xf numFmtId="0" fontId="16" fillId="7" borderId="20" xfId="4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7" borderId="1" xfId="4" applyFont="1" applyFill="1" applyBorder="1" applyAlignment="1">
      <alignment horizontal="center" vertical="center"/>
    </xf>
    <xf numFmtId="0" fontId="16" fillId="7" borderId="3" xfId="4" applyFont="1" applyFill="1" applyBorder="1" applyAlignment="1">
      <alignment horizontal="center" vertical="center"/>
    </xf>
    <xf numFmtId="2" fontId="16" fillId="7" borderId="4" xfId="4" applyNumberFormat="1" applyFont="1" applyFill="1" applyBorder="1" applyAlignment="1">
      <alignment horizontal="center" vertical="center"/>
    </xf>
    <xf numFmtId="2" fontId="15" fillId="7" borderId="16" xfId="4" applyNumberFormat="1" applyFont="1" applyFill="1" applyBorder="1" applyAlignment="1">
      <alignment horizontal="right" vertical="center"/>
    </xf>
    <xf numFmtId="0" fontId="6" fillId="8" borderId="11" xfId="1" applyFont="1" applyFill="1" applyBorder="1" applyAlignment="1">
      <alignment horizontal="center" vertical="center" textRotation="90"/>
    </xf>
    <xf numFmtId="0" fontId="6" fillId="7" borderId="11" xfId="4" applyFont="1" applyFill="1" applyBorder="1" applyAlignment="1">
      <alignment horizontal="center" vertical="center" textRotation="90"/>
    </xf>
    <xf numFmtId="0" fontId="6" fillId="7" borderId="18" xfId="4" applyFont="1" applyFill="1" applyBorder="1" applyAlignment="1">
      <alignment horizontal="center" vertical="center" textRotation="90"/>
    </xf>
    <xf numFmtId="0" fontId="6" fillId="9" borderId="9" xfId="2" applyFont="1" applyFill="1" applyBorder="1" applyAlignment="1">
      <alignment horizontal="center" vertical="center"/>
    </xf>
    <xf numFmtId="0" fontId="6" fillId="9" borderId="5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9" borderId="8" xfId="2" applyFont="1" applyFill="1" applyBorder="1" applyAlignment="1">
      <alignment horizontal="center" vertical="center"/>
    </xf>
    <xf numFmtId="0" fontId="6" fillId="6" borderId="11" xfId="3" applyFont="1" applyFill="1" applyBorder="1" applyAlignment="1">
      <alignment horizontal="center" vertical="center" textRotation="90"/>
    </xf>
    <xf numFmtId="0" fontId="6" fillId="6" borderId="21" xfId="3" applyFont="1" applyFill="1" applyBorder="1" applyAlignment="1">
      <alignment horizontal="center" vertical="center" textRotation="90"/>
    </xf>
    <xf numFmtId="0" fontId="15" fillId="6" borderId="16" xfId="3" applyFont="1" applyFill="1" applyBorder="1" applyAlignment="1">
      <alignment horizontal="center" vertical="center"/>
    </xf>
    <xf numFmtId="0" fontId="15" fillId="7" borderId="16" xfId="4" applyFont="1" applyFill="1" applyBorder="1" applyAlignment="1">
      <alignment horizontal="center" vertical="center"/>
    </xf>
    <xf numFmtId="2" fontId="18" fillId="11" borderId="14" xfId="0" applyNumberFormat="1" applyFont="1" applyFill="1" applyBorder="1" applyAlignment="1">
      <alignment horizontal="center" vertical="center" wrapText="1"/>
    </xf>
    <xf numFmtId="2" fontId="18" fillId="11" borderId="29" xfId="0" applyNumberFormat="1" applyFont="1" applyFill="1" applyBorder="1" applyAlignment="1">
      <alignment horizontal="center" vertical="center"/>
    </xf>
    <xf numFmtId="2" fontId="18" fillId="11" borderId="30" xfId="0" applyNumberFormat="1" applyFont="1" applyFill="1" applyBorder="1" applyAlignment="1">
      <alignment horizontal="center" vertical="center"/>
    </xf>
    <xf numFmtId="0" fontId="6" fillId="9" borderId="9" xfId="2" applyFont="1" applyFill="1" applyBorder="1" applyAlignment="1">
      <alignment horizontal="center" vertical="center" wrapText="1"/>
    </xf>
    <xf numFmtId="0" fontId="6" fillId="9" borderId="10" xfId="2" applyFont="1" applyFill="1" applyBorder="1" applyAlignment="1">
      <alignment horizontal="center" vertical="center" wrapText="1"/>
    </xf>
    <xf numFmtId="0" fontId="6" fillId="9" borderId="12" xfId="2" applyFont="1" applyFill="1" applyBorder="1" applyAlignment="1">
      <alignment horizontal="center" vertical="center"/>
    </xf>
    <xf numFmtId="164" fontId="11" fillId="7" borderId="5" xfId="4" applyNumberFormat="1" applyFont="1" applyFill="1" applyBorder="1" applyAlignment="1">
      <alignment horizontal="center" vertical="center" wrapText="1"/>
    </xf>
    <xf numFmtId="164" fontId="11" fillId="7" borderId="12" xfId="4" applyNumberFormat="1" applyFont="1" applyFill="1" applyBorder="1" applyAlignment="1">
      <alignment horizontal="center" vertical="center" wrapText="1"/>
    </xf>
    <xf numFmtId="0" fontId="11" fillId="6" borderId="31" xfId="3" applyFont="1" applyFill="1" applyBorder="1" applyAlignment="1">
      <alignment horizontal="center" vertical="center"/>
    </xf>
    <xf numFmtId="0" fontId="11" fillId="6" borderId="28" xfId="3" applyFont="1" applyFill="1" applyBorder="1" applyAlignment="1">
      <alignment horizontal="center" vertical="center"/>
    </xf>
    <xf numFmtId="0" fontId="11" fillId="6" borderId="32" xfId="3" applyFont="1" applyFill="1" applyBorder="1" applyAlignment="1">
      <alignment horizontal="center" vertical="center"/>
    </xf>
    <xf numFmtId="0" fontId="11" fillId="6" borderId="26" xfId="3" applyFont="1" applyFill="1" applyBorder="1" applyAlignment="1">
      <alignment horizontal="center" vertical="center"/>
    </xf>
    <xf numFmtId="0" fontId="11" fillId="7" borderId="5" xfId="4" applyFont="1" applyFill="1" applyBorder="1" applyAlignment="1">
      <alignment horizontal="center" vertical="center"/>
    </xf>
    <xf numFmtId="0" fontId="11" fillId="7" borderId="7" xfId="4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2" fontId="15" fillId="10" borderId="15" xfId="4" applyNumberFormat="1" applyFont="1" applyFill="1" applyBorder="1" applyAlignment="1" applyProtection="1">
      <alignment horizontal="center" vertical="center"/>
      <protection locked="0"/>
    </xf>
    <xf numFmtId="2" fontId="15" fillId="10" borderId="17" xfId="4" applyNumberFormat="1" applyFon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9" xfId="4" applyFont="1" applyFill="1" applyBorder="1" applyAlignment="1">
      <alignment horizontal="center" vertical="center"/>
    </xf>
    <xf numFmtId="0" fontId="16" fillId="7" borderId="7" xfId="4" applyFont="1" applyFill="1" applyBorder="1" applyAlignment="1">
      <alignment horizontal="center" vertical="center"/>
    </xf>
  </cellXfs>
  <cellStyles count="5">
    <cellStyle name="40% - Accent4" xfId="4" builtinId="43"/>
    <cellStyle name="Accent1" xfId="3" builtinId="29"/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DB891"/>
      <color rgb="FFBCFFB9"/>
      <color rgb="FFCCFF99"/>
      <color rgb="FFFFCCFF"/>
      <color rgb="FFFFCC99"/>
      <color rgb="FF99FF66"/>
      <color rgb="FFFFFF99"/>
      <color rgb="FFFB5F5F"/>
      <color rgb="FFE9BDB1"/>
      <color rgb="FF62F46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opLeftCell="A14" zoomScale="70" zoomScaleNormal="70" workbookViewId="0">
      <selection activeCell="E30" sqref="E30"/>
    </sheetView>
  </sheetViews>
  <sheetFormatPr defaultRowHeight="15"/>
  <cols>
    <col min="2" max="2" width="16.28515625" customWidth="1"/>
    <col min="3" max="8" width="23.28515625" customWidth="1"/>
    <col min="9" max="10" width="24" customWidth="1"/>
    <col min="11" max="12" width="13.28515625" customWidth="1"/>
    <col min="13" max="13" width="15.140625" customWidth="1"/>
  </cols>
  <sheetData>
    <row r="1" spans="1:27" ht="30" customHeight="1">
      <c r="A1" s="63" t="s">
        <v>25</v>
      </c>
      <c r="B1" s="59"/>
      <c r="C1" s="59" t="s">
        <v>43</v>
      </c>
      <c r="D1" s="59"/>
      <c r="E1" s="59"/>
      <c r="F1" s="59"/>
      <c r="G1" s="59" t="s">
        <v>30</v>
      </c>
      <c r="H1" s="59" t="s">
        <v>0</v>
      </c>
      <c r="I1" s="71" t="s">
        <v>77</v>
      </c>
      <c r="J1" s="72" t="s">
        <v>78</v>
      </c>
      <c r="K1" s="21"/>
      <c r="L1" s="21"/>
    </row>
    <row r="2" spans="1:27" ht="48" customHeight="1">
      <c r="A2" s="28" t="s">
        <v>29</v>
      </c>
      <c r="B2" s="24">
        <f>SUM(C23:H23)</f>
        <v>612</v>
      </c>
      <c r="C2" s="25" t="s">
        <v>39</v>
      </c>
      <c r="D2" s="25" t="s">
        <v>40</v>
      </c>
      <c r="E2" s="25" t="s">
        <v>41</v>
      </c>
      <c r="F2" s="25" t="s">
        <v>42</v>
      </c>
      <c r="G2" s="60"/>
      <c r="H2" s="60"/>
      <c r="I2" s="60"/>
      <c r="J2" s="73"/>
      <c r="K2" s="21"/>
      <c r="L2" s="21"/>
      <c r="V2" s="1" t="s">
        <v>48</v>
      </c>
      <c r="W2" s="1" t="s">
        <v>49</v>
      </c>
      <c r="X2" s="1" t="s">
        <v>50</v>
      </c>
      <c r="Y2" s="1" t="s">
        <v>51</v>
      </c>
      <c r="Z2" s="1" t="s">
        <v>52</v>
      </c>
      <c r="AA2" s="1" t="s">
        <v>53</v>
      </c>
    </row>
    <row r="3" spans="1:27" ht="28.15" customHeight="1">
      <c r="A3" s="56" t="s">
        <v>24</v>
      </c>
      <c r="B3" s="26" t="s">
        <v>2</v>
      </c>
      <c r="C3" s="27">
        <v>7</v>
      </c>
      <c r="D3" s="27">
        <v>6</v>
      </c>
      <c r="E3" s="27">
        <v>8</v>
      </c>
      <c r="F3" s="27">
        <v>5</v>
      </c>
      <c r="G3" s="27">
        <v>23</v>
      </c>
      <c r="H3" s="27">
        <v>1</v>
      </c>
      <c r="I3" s="27">
        <v>20</v>
      </c>
      <c r="J3" s="39"/>
      <c r="K3" s="21"/>
      <c r="L3" s="21"/>
      <c r="V3" s="1">
        <f>0.83*(SUM($C$3:C3)+SUM($E$3:E3))-0.17*(SUM($D$3:D3)+SUM($F$3:F3))</f>
        <v>10.579999999999998</v>
      </c>
      <c r="W3" s="1">
        <f>0.83*(SUM($D$3:D3)+SUM($F$3:F3))-0.17*(SUM($C$3:C3)+SUM($E$3:E3))</f>
        <v>6.5799999999999983</v>
      </c>
      <c r="X3" s="1">
        <f>SUM($C$3:C3)</f>
        <v>7</v>
      </c>
      <c r="Y3" s="1">
        <f>SUM($D$3:D3)</f>
        <v>6</v>
      </c>
      <c r="Z3" s="1">
        <f>SUM($E$3:E3)</f>
        <v>8</v>
      </c>
      <c r="AA3" s="1">
        <f>SUM($F$3:F3)</f>
        <v>5</v>
      </c>
    </row>
    <row r="4" spans="1:27" ht="28.15" customHeight="1">
      <c r="A4" s="56"/>
      <c r="B4" s="26" t="s">
        <v>3</v>
      </c>
      <c r="C4" s="27">
        <v>6</v>
      </c>
      <c r="D4" s="27">
        <v>2</v>
      </c>
      <c r="E4" s="27">
        <v>5</v>
      </c>
      <c r="F4" s="27">
        <v>2</v>
      </c>
      <c r="G4" s="27">
        <v>15</v>
      </c>
      <c r="H4" s="27">
        <v>0</v>
      </c>
      <c r="I4" s="27"/>
      <c r="J4" s="39"/>
      <c r="K4" s="21"/>
      <c r="L4" s="21"/>
      <c r="V4" s="1">
        <f>0.83*(SUM($C$3:C4)+SUM($E$3:E4))-0.17*(SUM($D$3:D4)+SUM($F$3:F4))</f>
        <v>19.029999999999998</v>
      </c>
      <c r="W4" s="1">
        <f>0.83*(SUM($D$3:D4)+SUM($F$3:F4))-0.17*(SUM($C$3:C4)+SUM($E$3:E4))</f>
        <v>8.0299999999999994</v>
      </c>
      <c r="X4" s="1">
        <f>SUM($C$3:C4)</f>
        <v>13</v>
      </c>
      <c r="Y4" s="1">
        <f>SUM($D$3:D4)</f>
        <v>8</v>
      </c>
      <c r="Z4" s="1">
        <f>SUM($E$3:E4)</f>
        <v>13</v>
      </c>
      <c r="AA4" s="1">
        <f>SUM($F$3:F4)</f>
        <v>7</v>
      </c>
    </row>
    <row r="5" spans="1:27" ht="28.15" customHeight="1">
      <c r="A5" s="56"/>
      <c r="B5" s="26" t="s">
        <v>4</v>
      </c>
      <c r="C5" s="27">
        <v>4</v>
      </c>
      <c r="D5" s="27">
        <v>1</v>
      </c>
      <c r="E5" s="27">
        <v>5</v>
      </c>
      <c r="F5" s="27">
        <v>1</v>
      </c>
      <c r="G5" s="27">
        <v>9</v>
      </c>
      <c r="H5" s="27">
        <v>2</v>
      </c>
      <c r="I5" s="27">
        <v>107</v>
      </c>
      <c r="J5" s="39">
        <v>113</v>
      </c>
      <c r="K5" s="21"/>
      <c r="L5" s="21"/>
      <c r="V5" s="1">
        <f>0.83*(SUM($C$3:C5)+SUM($E$3:E5))-0.17*(SUM($D$3:D5)+SUM($F$3:F5))</f>
        <v>26.159999999999997</v>
      </c>
      <c r="W5" s="1">
        <f>0.83*(SUM($D$3:D5)+SUM($F$3:F5))-0.17*(SUM($C$3:C5)+SUM($E$3:E5))</f>
        <v>8.16</v>
      </c>
      <c r="X5" s="1">
        <f>SUM($C$3:C5)</f>
        <v>17</v>
      </c>
      <c r="Y5" s="1">
        <f>SUM($D$3:D5)</f>
        <v>9</v>
      </c>
      <c r="Z5" s="1">
        <f>SUM($E$3:E5)</f>
        <v>18</v>
      </c>
      <c r="AA5" s="1">
        <f>SUM($F$3:F5)</f>
        <v>8</v>
      </c>
    </row>
    <row r="6" spans="1:27" ht="28.15" customHeight="1">
      <c r="A6" s="56"/>
      <c r="B6" s="26" t="s">
        <v>5</v>
      </c>
      <c r="C6" s="27">
        <v>1</v>
      </c>
      <c r="D6" s="27">
        <v>4</v>
      </c>
      <c r="E6" s="27">
        <v>2</v>
      </c>
      <c r="F6" s="27">
        <v>4</v>
      </c>
      <c r="G6" s="27">
        <v>5</v>
      </c>
      <c r="H6" s="27">
        <v>0</v>
      </c>
      <c r="I6" s="27"/>
      <c r="J6" s="39"/>
      <c r="K6" s="21"/>
      <c r="L6" s="21"/>
      <c r="V6" s="1">
        <f>0.83*(SUM($C$3:C6)+SUM($E$3:E6))-0.17*(SUM($D$3:D6)+SUM($F$3:F6))</f>
        <v>27.29</v>
      </c>
      <c r="W6" s="1">
        <f>0.83*(SUM($D$3:D6)+SUM($F$3:F6))-0.17*(SUM($C$3:C6)+SUM($E$3:E6))</f>
        <v>14.29</v>
      </c>
      <c r="X6" s="1">
        <f>SUM($C$3:C6)</f>
        <v>18</v>
      </c>
      <c r="Y6" s="1">
        <f>SUM($D$3:D6)</f>
        <v>13</v>
      </c>
      <c r="Z6" s="1">
        <f>SUM($E$3:E6)</f>
        <v>20</v>
      </c>
      <c r="AA6" s="1">
        <f>SUM($F$3:F6)</f>
        <v>12</v>
      </c>
    </row>
    <row r="7" spans="1:27" ht="28.15" customHeight="1">
      <c r="A7" s="56"/>
      <c r="B7" s="26" t="s">
        <v>6</v>
      </c>
      <c r="C7" s="27">
        <v>6</v>
      </c>
      <c r="D7" s="27">
        <v>8</v>
      </c>
      <c r="E7" s="27">
        <v>8</v>
      </c>
      <c r="F7" s="27">
        <v>4</v>
      </c>
      <c r="G7" s="27">
        <v>24</v>
      </c>
      <c r="H7" s="27">
        <v>0</v>
      </c>
      <c r="I7" s="27"/>
      <c r="J7" s="39"/>
      <c r="K7" s="21"/>
      <c r="L7" s="21"/>
      <c r="V7" s="1">
        <f>0.83*(SUM($C$3:C7)+SUM($E$3:E7))-0.17*(SUM($D$3:D7)+SUM($F$3:F7))</f>
        <v>36.869999999999997</v>
      </c>
      <c r="W7" s="1">
        <f>0.83*(SUM($D$3:D7)+SUM($F$3:F7))-0.17*(SUM($C$3:C7)+SUM($E$3:E7))</f>
        <v>21.869999999999997</v>
      </c>
      <c r="X7" s="1">
        <f>SUM($C$3:C7)</f>
        <v>24</v>
      </c>
      <c r="Y7" s="1">
        <f>SUM($D$3:D7)</f>
        <v>21</v>
      </c>
      <c r="Z7" s="1">
        <f>SUM($E$3:E7)</f>
        <v>28</v>
      </c>
      <c r="AA7" s="1">
        <f>SUM($F$3:F7)</f>
        <v>16</v>
      </c>
    </row>
    <row r="8" spans="1:27" ht="28.15" customHeight="1">
      <c r="A8" s="56"/>
      <c r="B8" s="26" t="s">
        <v>7</v>
      </c>
      <c r="C8" s="27">
        <v>3</v>
      </c>
      <c r="D8" s="27">
        <v>8</v>
      </c>
      <c r="E8" s="27">
        <v>8</v>
      </c>
      <c r="F8" s="27">
        <v>4</v>
      </c>
      <c r="G8" s="27">
        <v>26</v>
      </c>
      <c r="H8" s="27">
        <v>1</v>
      </c>
      <c r="I8" s="27">
        <v>285</v>
      </c>
      <c r="J8" s="39"/>
      <c r="K8" s="21"/>
      <c r="L8" s="21"/>
      <c r="V8" s="1">
        <f>0.83*(SUM($C$3:C8)+SUM($E$3:E8))-0.17*(SUM($D$3:D8)+SUM($F$3:F8))</f>
        <v>43.96</v>
      </c>
      <c r="W8" s="1">
        <f>0.83*(SUM($D$3:D8)+SUM($F$3:F8))-0.17*(SUM($C$3:C8)+SUM($E$3:E8))</f>
        <v>29.959999999999994</v>
      </c>
      <c r="X8" s="1">
        <f>SUM($C$3:C8)</f>
        <v>27</v>
      </c>
      <c r="Y8" s="1">
        <f>SUM($D$3:D8)</f>
        <v>29</v>
      </c>
      <c r="Z8" s="1">
        <f>SUM($E$3:E8)</f>
        <v>36</v>
      </c>
      <c r="AA8" s="1">
        <f>SUM($F$3:F8)</f>
        <v>20</v>
      </c>
    </row>
    <row r="9" spans="1:27" ht="28.15" customHeight="1">
      <c r="A9" s="56"/>
      <c r="B9" s="26" t="s">
        <v>8</v>
      </c>
      <c r="C9" s="27">
        <v>6</v>
      </c>
      <c r="D9" s="27">
        <v>4</v>
      </c>
      <c r="E9" s="27">
        <v>3</v>
      </c>
      <c r="F9" s="27">
        <v>2</v>
      </c>
      <c r="G9" s="27">
        <v>36</v>
      </c>
      <c r="H9" s="27">
        <v>0</v>
      </c>
      <c r="I9" s="27"/>
      <c r="J9" s="39"/>
      <c r="K9" s="21"/>
      <c r="L9" s="21"/>
      <c r="V9" s="1">
        <f>0.83*(SUM($C$3:C9)+SUM($E$3:E9))-0.17*(SUM($D$3:D9)+SUM($F$3:F9))</f>
        <v>50.41</v>
      </c>
      <c r="W9" s="1">
        <f>0.83*(SUM($D$3:D9)+SUM($F$3:F9))-0.17*(SUM($C$3:C9)+SUM($E$3:E9))</f>
        <v>33.409999999999997</v>
      </c>
      <c r="X9" s="1">
        <f>SUM($C$3:C9)</f>
        <v>33</v>
      </c>
      <c r="Y9" s="1">
        <f>SUM($D$3:D9)</f>
        <v>33</v>
      </c>
      <c r="Z9" s="1">
        <f>SUM($E$3:E9)</f>
        <v>39</v>
      </c>
      <c r="AA9" s="1">
        <f>SUM($F$3:F9)</f>
        <v>22</v>
      </c>
    </row>
    <row r="10" spans="1:27" ht="28.15" customHeight="1">
      <c r="A10" s="56"/>
      <c r="B10" s="26" t="s">
        <v>9</v>
      </c>
      <c r="C10" s="27">
        <v>7</v>
      </c>
      <c r="D10" s="27">
        <v>3</v>
      </c>
      <c r="E10" s="27">
        <v>9</v>
      </c>
      <c r="F10" s="27">
        <v>3</v>
      </c>
      <c r="G10" s="27">
        <v>28</v>
      </c>
      <c r="H10" s="27">
        <v>1</v>
      </c>
      <c r="I10" s="27">
        <v>399</v>
      </c>
      <c r="J10" s="39"/>
      <c r="K10" s="21"/>
      <c r="L10" s="22"/>
      <c r="V10" s="1">
        <f>0.83*(SUM($C$3:C10)+SUM($E$3:E10))-0.17*(SUM($D$3:D10)+SUM($F$3:F10))</f>
        <v>62.669999999999987</v>
      </c>
      <c r="W10" s="1">
        <f>0.83*(SUM($D$3:D10)+SUM($F$3:F10))-0.17*(SUM($C$3:C10)+SUM($E$3:E10))</f>
        <v>35.669999999999995</v>
      </c>
      <c r="X10" s="1">
        <f>SUM($C$3:C10)</f>
        <v>40</v>
      </c>
      <c r="Y10" s="1">
        <f>SUM($D$3:D10)</f>
        <v>36</v>
      </c>
      <c r="Z10" s="1">
        <f>SUM($E$3:E10)</f>
        <v>48</v>
      </c>
      <c r="AA10" s="1">
        <f>SUM($F$3:F10)</f>
        <v>25</v>
      </c>
    </row>
    <row r="11" spans="1:27" ht="28.15" customHeight="1">
      <c r="A11" s="56"/>
      <c r="B11" s="26" t="s">
        <v>10</v>
      </c>
      <c r="C11" s="27">
        <v>4</v>
      </c>
      <c r="D11" s="27">
        <v>1</v>
      </c>
      <c r="E11" s="27">
        <v>2</v>
      </c>
      <c r="F11" s="27">
        <v>0</v>
      </c>
      <c r="G11" s="27">
        <v>6</v>
      </c>
      <c r="H11" s="27">
        <v>0</v>
      </c>
      <c r="I11" s="27"/>
      <c r="J11" s="39"/>
      <c r="K11" s="21"/>
      <c r="L11" s="21"/>
      <c r="V11" s="1">
        <f>0.83*(SUM($C$3:C11)+SUM($E$3:E11))-0.17*(SUM($D$3:D11)+SUM($F$3:F11))</f>
        <v>67.47999999999999</v>
      </c>
      <c r="W11" s="1">
        <f>0.83*(SUM($D$3:D11)+SUM($F$3:F11))-0.17*(SUM($C$3:C11)+SUM($E$3:E11))</f>
        <v>35.480000000000004</v>
      </c>
      <c r="X11" s="1">
        <f>SUM($C$3:C11)</f>
        <v>44</v>
      </c>
      <c r="Y11" s="1">
        <f>SUM($D$3:D11)</f>
        <v>37</v>
      </c>
      <c r="Z11" s="1">
        <f>SUM($E$3:E11)</f>
        <v>50</v>
      </c>
      <c r="AA11" s="1">
        <f>SUM($F$3:F11)</f>
        <v>25</v>
      </c>
    </row>
    <row r="12" spans="1:27" ht="28.15" customHeight="1">
      <c r="A12" s="56"/>
      <c r="B12" s="26" t="s">
        <v>11</v>
      </c>
      <c r="C12" s="27">
        <v>0</v>
      </c>
      <c r="D12" s="27">
        <v>3</v>
      </c>
      <c r="E12" s="27">
        <v>2</v>
      </c>
      <c r="F12" s="27">
        <v>1</v>
      </c>
      <c r="G12" s="27">
        <v>4</v>
      </c>
      <c r="H12" s="27">
        <v>0</v>
      </c>
      <c r="I12" s="27"/>
      <c r="J12" s="39"/>
      <c r="K12" s="21"/>
      <c r="L12" s="21"/>
      <c r="V12" s="1">
        <f>0.83*(SUM($C$3:C12)+SUM($E$3:E12))-0.17*(SUM($D$3:D12)+SUM($F$3:F12))</f>
        <v>68.459999999999994</v>
      </c>
      <c r="W12" s="1">
        <f>0.83*(SUM($D$3:D12)+SUM($F$3:F12))-0.17*(SUM($C$3:C12)+SUM($E$3:E12))</f>
        <v>38.459999999999994</v>
      </c>
      <c r="X12" s="1">
        <f>SUM($C$3:C12)</f>
        <v>44</v>
      </c>
      <c r="Y12" s="1">
        <f>SUM($D$3:D12)</f>
        <v>40</v>
      </c>
      <c r="Z12" s="1">
        <f>SUM($E$3:E12)</f>
        <v>52</v>
      </c>
      <c r="AA12" s="1">
        <f>SUM($F$3:F12)</f>
        <v>26</v>
      </c>
    </row>
    <row r="13" spans="1:27" ht="28.15" customHeight="1">
      <c r="A13" s="56"/>
      <c r="B13" s="26" t="s">
        <v>12</v>
      </c>
      <c r="C13" s="27">
        <v>8</v>
      </c>
      <c r="D13" s="27">
        <v>4</v>
      </c>
      <c r="E13" s="27">
        <v>6</v>
      </c>
      <c r="F13" s="27">
        <v>5</v>
      </c>
      <c r="G13" s="27">
        <v>27</v>
      </c>
      <c r="H13" s="27">
        <v>0</v>
      </c>
      <c r="I13" s="27"/>
      <c r="J13" s="39"/>
      <c r="K13" s="21"/>
      <c r="L13" s="21"/>
      <c r="V13" s="1">
        <f>0.83*(SUM($C$3:C13)+SUM($E$3:E13))-0.17*(SUM($D$3:D13)+SUM($F$3:F13))</f>
        <v>78.55</v>
      </c>
      <c r="W13" s="1">
        <f>0.83*(SUM($D$3:D13)+SUM($F$3:F13))-0.17*(SUM($C$3:C13)+SUM($E$3:E13))</f>
        <v>43.55</v>
      </c>
      <c r="X13" s="1">
        <f>SUM($C$3:C13)</f>
        <v>52</v>
      </c>
      <c r="Y13" s="1">
        <f>SUM($D$3:D13)</f>
        <v>44</v>
      </c>
      <c r="Z13" s="1">
        <f>SUM($E$3:E13)</f>
        <v>58</v>
      </c>
      <c r="AA13" s="1">
        <f>SUM($F$3:F13)</f>
        <v>31</v>
      </c>
    </row>
    <row r="14" spans="1:27" ht="28.15" customHeight="1">
      <c r="A14" s="56"/>
      <c r="B14" s="26" t="s">
        <v>13</v>
      </c>
      <c r="C14" s="27">
        <v>8</v>
      </c>
      <c r="D14" s="27">
        <v>2</v>
      </c>
      <c r="E14" s="27">
        <v>9</v>
      </c>
      <c r="F14" s="27">
        <v>5</v>
      </c>
      <c r="G14" s="27">
        <v>25</v>
      </c>
      <c r="H14" s="27">
        <v>1</v>
      </c>
      <c r="I14" s="27">
        <v>566</v>
      </c>
      <c r="J14" s="39"/>
      <c r="K14" s="21"/>
      <c r="L14" s="21"/>
      <c r="V14" s="1">
        <f>0.83*(SUM($C$3:C14)+SUM($E$3:E14))-0.17*(SUM($D$3:D14)+SUM($F$3:F14))</f>
        <v>91.47</v>
      </c>
      <c r="W14" s="1">
        <f>0.83*(SUM($D$3:D14)+SUM($F$3:F14))-0.17*(SUM($C$3:C14)+SUM($E$3:E14))</f>
        <v>46.47</v>
      </c>
      <c r="X14" s="1">
        <f>SUM($C$3:C14)</f>
        <v>60</v>
      </c>
      <c r="Y14" s="1">
        <f>SUM($D$3:D14)</f>
        <v>46</v>
      </c>
      <c r="Z14" s="1">
        <f>SUM($E$3:E14)</f>
        <v>67</v>
      </c>
      <c r="AA14" s="1">
        <f>SUM($F$3:F14)</f>
        <v>36</v>
      </c>
    </row>
    <row r="15" spans="1:27" ht="28.15" customHeight="1">
      <c r="A15" s="56"/>
      <c r="B15" s="26" t="s">
        <v>14</v>
      </c>
      <c r="C15" s="27">
        <v>5</v>
      </c>
      <c r="D15" s="27">
        <v>7</v>
      </c>
      <c r="E15" s="27">
        <v>2</v>
      </c>
      <c r="F15" s="27">
        <v>6</v>
      </c>
      <c r="G15" s="27">
        <v>30</v>
      </c>
      <c r="H15" s="27">
        <v>0</v>
      </c>
      <c r="I15" s="27"/>
      <c r="J15" s="39"/>
      <c r="K15" s="21"/>
      <c r="L15" s="21"/>
      <c r="V15" s="1">
        <f>0.83*(SUM($C$3:C15)+SUM($E$3:E15))-0.17*(SUM($D$3:D15)+SUM($F$3:F15))</f>
        <v>95.07</v>
      </c>
      <c r="W15" s="1">
        <f>0.83*(SUM($D$3:D15)+SUM($F$3:F15))-0.17*(SUM($C$3:C15)+SUM($E$3:E15))</f>
        <v>56.069999999999993</v>
      </c>
      <c r="X15" s="1">
        <f>SUM($C$3:C15)</f>
        <v>65</v>
      </c>
      <c r="Y15" s="1">
        <f>SUM($D$3:D15)</f>
        <v>53</v>
      </c>
      <c r="Z15" s="1">
        <f>SUM($E$3:E15)</f>
        <v>69</v>
      </c>
      <c r="AA15" s="1">
        <f>SUM($F$3:F15)</f>
        <v>42</v>
      </c>
    </row>
    <row r="16" spans="1:27" ht="28.15" customHeight="1">
      <c r="A16" s="56"/>
      <c r="B16" s="26" t="s">
        <v>15</v>
      </c>
      <c r="C16" s="27">
        <v>7</v>
      </c>
      <c r="D16" s="27">
        <v>3</v>
      </c>
      <c r="E16" s="27">
        <v>5</v>
      </c>
      <c r="F16" s="27">
        <v>0</v>
      </c>
      <c r="G16" s="27">
        <v>34</v>
      </c>
      <c r="H16" s="27">
        <v>1</v>
      </c>
      <c r="I16" s="27">
        <v>666</v>
      </c>
      <c r="J16" s="39"/>
      <c r="K16" s="21"/>
      <c r="L16" s="21"/>
      <c r="V16" s="1">
        <f>0.83*(SUM($C$3:C16)+SUM($E$3:E16))-0.17*(SUM($D$3:D16)+SUM($F$3:F16))</f>
        <v>104.52</v>
      </c>
      <c r="W16" s="1">
        <f>0.83*(SUM($D$3:D16)+SUM($F$3:F16))-0.17*(SUM($C$3:C16)+SUM($E$3:E16))</f>
        <v>56.519999999999989</v>
      </c>
      <c r="X16" s="1">
        <f>SUM($C$3:C16)</f>
        <v>72</v>
      </c>
      <c r="Y16" s="1">
        <f>SUM($D$3:D16)</f>
        <v>56</v>
      </c>
      <c r="Z16" s="1">
        <f>SUM($E$3:E16)</f>
        <v>74</v>
      </c>
      <c r="AA16" s="1">
        <f>SUM($F$3:F16)</f>
        <v>42</v>
      </c>
    </row>
    <row r="17" spans="1:27" ht="28.15" customHeight="1">
      <c r="A17" s="56"/>
      <c r="B17" s="26" t="s">
        <v>16</v>
      </c>
      <c r="C17" s="27">
        <v>2</v>
      </c>
      <c r="D17" s="27">
        <v>2</v>
      </c>
      <c r="E17" s="27">
        <v>1</v>
      </c>
      <c r="F17" s="27">
        <v>2</v>
      </c>
      <c r="G17" s="27">
        <v>12</v>
      </c>
      <c r="H17" s="27">
        <v>0</v>
      </c>
      <c r="I17" s="27"/>
      <c r="J17" s="39"/>
      <c r="K17" s="21"/>
      <c r="L17" s="21"/>
      <c r="V17" s="1">
        <f>0.83*(SUM($C$3:C17)+SUM($E$3:E17))-0.17*(SUM($D$3:D17)+SUM($F$3:F17))</f>
        <v>106.32999999999998</v>
      </c>
      <c r="W17" s="1">
        <f>0.83*(SUM($D$3:D17)+SUM($F$3:F17))-0.17*(SUM($C$3:C17)+SUM($E$3:E17))</f>
        <v>59.33</v>
      </c>
      <c r="X17" s="1">
        <f>SUM($C$3:C17)</f>
        <v>74</v>
      </c>
      <c r="Y17" s="1">
        <f>SUM($D$3:D17)</f>
        <v>58</v>
      </c>
      <c r="Z17" s="1">
        <f>SUM($E$3:E17)</f>
        <v>75</v>
      </c>
      <c r="AA17" s="1">
        <f>SUM($F$3:F17)</f>
        <v>44</v>
      </c>
    </row>
    <row r="18" spans="1:27" ht="28.15" customHeight="1">
      <c r="A18" s="56"/>
      <c r="B18" s="26" t="s">
        <v>17</v>
      </c>
      <c r="C18" s="27">
        <v>9</v>
      </c>
      <c r="D18" s="27">
        <v>9</v>
      </c>
      <c r="E18" s="27">
        <v>13</v>
      </c>
      <c r="F18" s="27">
        <v>1</v>
      </c>
      <c r="G18" s="27">
        <v>17</v>
      </c>
      <c r="H18" s="27">
        <v>1</v>
      </c>
      <c r="I18" s="27">
        <v>785</v>
      </c>
      <c r="J18" s="39"/>
      <c r="K18" s="21"/>
      <c r="L18" s="21"/>
      <c r="V18" s="1">
        <f>0.83*(SUM($C$3:C18)+SUM($E$3:E18))-0.17*(SUM($D$3:D18)+SUM($F$3:F18))</f>
        <v>122.89</v>
      </c>
      <c r="W18" s="1">
        <f>0.83*(SUM($D$3:D18)+SUM($F$3:F18))-0.17*(SUM($C$3:C18)+SUM($E$3:E18))</f>
        <v>63.889999999999986</v>
      </c>
      <c r="X18" s="1">
        <f>SUM($C$3:C18)</f>
        <v>83</v>
      </c>
      <c r="Y18" s="1">
        <f>SUM($D$3:D18)</f>
        <v>67</v>
      </c>
      <c r="Z18" s="1">
        <f>SUM($E$3:E18)</f>
        <v>88</v>
      </c>
      <c r="AA18" s="1">
        <f>SUM($F$3:F18)</f>
        <v>45</v>
      </c>
    </row>
    <row r="19" spans="1:27" ht="28.15" customHeight="1">
      <c r="A19" s="56"/>
      <c r="B19" s="26" t="s">
        <v>18</v>
      </c>
      <c r="C19" s="27"/>
      <c r="D19" s="27"/>
      <c r="E19" s="27"/>
      <c r="F19" s="27"/>
      <c r="G19" s="27"/>
      <c r="H19" s="27" t="s">
        <v>1</v>
      </c>
      <c r="I19" s="27"/>
      <c r="J19" s="39"/>
      <c r="K19" s="21"/>
      <c r="L19" s="21"/>
      <c r="V19" s="1">
        <f>0.83*(SUM($C$3:C19)+SUM($E$3:E19))-0.17*(SUM($D$3:D19)+SUM($F$3:F19))</f>
        <v>122.89</v>
      </c>
      <c r="W19" s="1">
        <f>0.83*(SUM($D$3:D19)+SUM($F$3:F19))-0.17*(SUM($C$3:C19)+SUM($E$3:E19))</f>
        <v>63.889999999999986</v>
      </c>
      <c r="X19" s="1">
        <f>SUM($C$3:C19)</f>
        <v>83</v>
      </c>
      <c r="Y19" s="1">
        <f>SUM($D$3:D19)</f>
        <v>67</v>
      </c>
      <c r="Z19" s="1">
        <f>SUM($E$3:E19)</f>
        <v>88</v>
      </c>
      <c r="AA19" s="1">
        <f>SUM($F$3:F19)</f>
        <v>45</v>
      </c>
    </row>
    <row r="20" spans="1:27" ht="28.15" customHeight="1">
      <c r="A20" s="56"/>
      <c r="B20" s="26" t="s">
        <v>19</v>
      </c>
      <c r="C20" s="27"/>
      <c r="D20" s="27"/>
      <c r="E20" s="27"/>
      <c r="F20" s="27"/>
      <c r="G20" s="27"/>
      <c r="H20" s="27" t="s">
        <v>1</v>
      </c>
      <c r="I20" s="27"/>
      <c r="J20" s="39"/>
      <c r="K20" s="21"/>
      <c r="L20" s="21"/>
      <c r="V20" s="1">
        <f>0.83*(SUM($C$3:C20)+SUM($E$3:E20))-0.17*(SUM($D$3:D20)+SUM($F$3:F20))</f>
        <v>122.89</v>
      </c>
      <c r="W20" s="1">
        <f>0.83*(SUM($D$3:D20)+SUM($F$3:F20))-0.17*(SUM($C$3:C20)+SUM($E$3:E20))</f>
        <v>63.889999999999986</v>
      </c>
      <c r="X20" s="1">
        <f>SUM($C$3:C20)</f>
        <v>83</v>
      </c>
      <c r="Y20" s="1">
        <f>SUM($D$3:D20)</f>
        <v>67</v>
      </c>
      <c r="Z20" s="1">
        <f>SUM($E$3:E20)</f>
        <v>88</v>
      </c>
      <c r="AA20" s="1">
        <f>SUM($F$3:F20)</f>
        <v>45</v>
      </c>
    </row>
    <row r="21" spans="1:27" ht="28.15" customHeight="1">
      <c r="A21" s="56"/>
      <c r="B21" s="26" t="s">
        <v>20</v>
      </c>
      <c r="C21" s="27"/>
      <c r="D21" s="27"/>
      <c r="E21" s="27"/>
      <c r="F21" s="27"/>
      <c r="G21" s="27"/>
      <c r="H21" s="27"/>
      <c r="I21" s="27"/>
      <c r="J21" s="39"/>
      <c r="K21" s="21"/>
      <c r="L21" s="21"/>
      <c r="V21" s="1">
        <f>0.83*(SUM($C$3:C21)+SUM($E$3:E21))-0.17*(SUM($D$3:D21)+SUM($F$3:F21))</f>
        <v>122.89</v>
      </c>
      <c r="W21" s="1">
        <f>0.83*(SUM($D$3:D21)+SUM($F$3:F21))-0.17*(SUM($C$3:C21)+SUM($E$3:E21))</f>
        <v>63.889999999999986</v>
      </c>
      <c r="X21" s="1">
        <f>SUM($C$3:C21)</f>
        <v>83</v>
      </c>
      <c r="Y21" s="1">
        <f>SUM($D$3:D21)</f>
        <v>67</v>
      </c>
      <c r="Z21" s="1">
        <f>SUM($E$3:E21)</f>
        <v>88</v>
      </c>
      <c r="AA21" s="1">
        <f>SUM($F$3:F21)</f>
        <v>45</v>
      </c>
    </row>
    <row r="22" spans="1:27" ht="28.15" customHeight="1">
      <c r="A22" s="56"/>
      <c r="B22" s="26" t="s">
        <v>21</v>
      </c>
      <c r="C22" s="27"/>
      <c r="D22" s="27"/>
      <c r="E22" s="27"/>
      <c r="F22" s="27"/>
      <c r="G22" s="27"/>
      <c r="H22" s="27"/>
      <c r="I22" s="27"/>
      <c r="J22" s="39"/>
      <c r="K22" s="21"/>
      <c r="L22" s="21"/>
      <c r="V22" s="1">
        <f>0.83*(SUM($C$3:C22)+SUM($E$3:E22))-0.17*(SUM($D$3:D22)+SUM($F$3:F22))</f>
        <v>122.89</v>
      </c>
      <c r="W22" s="1">
        <f>0.83*(SUM($D$3:D22)+SUM($F$3:F22))-0.17*(SUM($C$3:C22)+SUM($E$3:E22))</f>
        <v>63.889999999999986</v>
      </c>
      <c r="X22" s="1">
        <f>SUM($C$3:C22)</f>
        <v>83</v>
      </c>
      <c r="Y22" s="1">
        <f>SUM($D$3:D22)</f>
        <v>67</v>
      </c>
      <c r="Z22" s="1">
        <f>SUM($E$3:E22)</f>
        <v>88</v>
      </c>
      <c r="AA22" s="1">
        <f>SUM($F$3:F22)</f>
        <v>45</v>
      </c>
    </row>
    <row r="23" spans="1:27" ht="46.5" customHeight="1">
      <c r="A23" s="57" t="s">
        <v>26</v>
      </c>
      <c r="B23" s="17" t="s">
        <v>22</v>
      </c>
      <c r="C23" s="2">
        <f t="shared" ref="C23:H23" si="0">SUM(C3:C22)</f>
        <v>83</v>
      </c>
      <c r="D23" s="2">
        <f t="shared" si="0"/>
        <v>67</v>
      </c>
      <c r="E23" s="2">
        <f t="shared" si="0"/>
        <v>88</v>
      </c>
      <c r="F23" s="2">
        <f t="shared" si="0"/>
        <v>45</v>
      </c>
      <c r="G23" s="17">
        <f t="shared" si="0"/>
        <v>321</v>
      </c>
      <c r="H23" s="17">
        <f t="shared" si="0"/>
        <v>8</v>
      </c>
      <c r="I23" s="74" t="str">
        <f>I3&amp;"  "&amp;I4&amp;"  "&amp;I5&amp;"  "&amp;I6&amp;"  "&amp;I7&amp;"  "&amp;I8&amp;"  "&amp;I9&amp;"  "&amp;I10&amp;"  "&amp;I11&amp;"  "&amp;I12&amp;"  "&amp;I13&amp;"  "&amp;I14&amp;"  "&amp;I15&amp;"  "&amp;I16&amp;"  "&amp;I17&amp;"  "&amp;I18&amp;"  "&amp;I19&amp;"  "&amp;I20&amp;"  "&amp;I21&amp;"  "&amp;I22</f>
        <v xml:space="preserve">20    107      285    399        566    666    785        </v>
      </c>
      <c r="J23" s="75" t="str">
        <f>J3&amp;"  "&amp;J4&amp;"  "&amp;J5&amp;"  "&amp;J6&amp;"  "&amp;J7&amp;"  "&amp;J8&amp;"  "&amp;J9&amp;"  "&amp;J10&amp;"  "&amp;J11&amp;"  "&amp;J12&amp;"  "&amp;J13&amp;"  "&amp;J14&amp;"  "&amp;J15&amp;"  "&amp;J16&amp;"  "&amp;J17&amp;"  "&amp;J18&amp;"  "&amp;J19&amp;"  "&amp;J20&amp;"  "&amp;J21&amp;"  "&amp;J22</f>
        <v xml:space="preserve">    113                                  </v>
      </c>
      <c r="K23" s="21"/>
      <c r="L23" s="21"/>
      <c r="V23" s="1">
        <f>0.83*(C23+E23)-0.17*(D23+F23)</f>
        <v>122.89</v>
      </c>
      <c r="W23" s="1">
        <f>0.83*(D23+F23)-0.17*(C23+E23)</f>
        <v>63.889999999999986</v>
      </c>
      <c r="X23" s="1">
        <f>C23</f>
        <v>83</v>
      </c>
      <c r="Y23" s="1">
        <f>D23</f>
        <v>67</v>
      </c>
      <c r="Z23" s="1">
        <f>E23</f>
        <v>88</v>
      </c>
      <c r="AA23" s="1">
        <f>F23</f>
        <v>45</v>
      </c>
    </row>
    <row r="24" spans="1:27" s="1" customFormat="1" ht="42.75" customHeight="1">
      <c r="A24" s="57"/>
      <c r="B24" s="80" t="s">
        <v>44</v>
      </c>
      <c r="C24" s="80" t="s">
        <v>45</v>
      </c>
      <c r="D24" s="2">
        <f>C23+E23</f>
        <v>171</v>
      </c>
      <c r="E24" s="80" t="s">
        <v>46</v>
      </c>
      <c r="F24" s="2">
        <f>D23+F23</f>
        <v>112</v>
      </c>
      <c r="G24" s="82" t="s">
        <v>47</v>
      </c>
      <c r="H24" s="84">
        <f>D24+F24</f>
        <v>283</v>
      </c>
      <c r="I24" s="74"/>
      <c r="J24" s="75"/>
      <c r="K24" s="18"/>
      <c r="L24" s="18"/>
    </row>
    <row r="25" spans="1:27" s="1" customFormat="1" ht="42.75" customHeight="1" thickBot="1">
      <c r="A25" s="57"/>
      <c r="B25" s="81"/>
      <c r="C25" s="81"/>
      <c r="D25" s="20">
        <f>D24/(D24+F24)*100</f>
        <v>60.424028268551233</v>
      </c>
      <c r="E25" s="81"/>
      <c r="F25" s="20">
        <f>F24/(F24+D24)*100</f>
        <v>39.57597173144876</v>
      </c>
      <c r="G25" s="83"/>
      <c r="H25" s="84"/>
      <c r="I25" s="74"/>
      <c r="J25" s="75"/>
      <c r="K25" s="18"/>
      <c r="L25" s="18"/>
    </row>
    <row r="26" spans="1:27" s="1" customFormat="1" ht="77.25" customHeight="1" thickBot="1">
      <c r="A26" s="58"/>
      <c r="B26" s="30" t="s">
        <v>27</v>
      </c>
      <c r="C26" s="67" t="s">
        <v>38</v>
      </c>
      <c r="D26" s="67"/>
      <c r="E26" s="55">
        <f>D24/F24</f>
        <v>1.5267857142857142</v>
      </c>
      <c r="F26" s="31" t="s">
        <v>23</v>
      </c>
      <c r="G26" s="19">
        <f>SQRT((SQRT(C23)/F24)^2+(SQRT(D23)/F24)^2+(SQRT(E23)*D24/F24^2)^2+(SQRT(F23)*D24/F24^2)^2)</f>
        <v>0.19150337609820553</v>
      </c>
      <c r="H26" s="88"/>
      <c r="I26" s="89"/>
      <c r="J26" s="90"/>
      <c r="K26" s="18"/>
      <c r="L26" s="18"/>
    </row>
    <row r="27" spans="1:27" s="1" customFormat="1" ht="98.25" customHeight="1" thickBot="1">
      <c r="A27" s="68" t="s">
        <v>76</v>
      </c>
      <c r="B27" s="69"/>
      <c r="C27" s="69"/>
      <c r="D27" s="69"/>
      <c r="E27" s="69"/>
      <c r="F27" s="69"/>
      <c r="G27" s="69"/>
      <c r="H27" s="69"/>
      <c r="I27" s="69"/>
      <c r="J27" s="70"/>
      <c r="K27" s="18"/>
      <c r="L27" s="18"/>
    </row>
    <row r="28" spans="1:27" s="1" customFormat="1" ht="57" customHeight="1">
      <c r="A28" s="64" t="s">
        <v>81</v>
      </c>
      <c r="B28" s="16" t="s">
        <v>22</v>
      </c>
      <c r="C28" s="16">
        <v>604</v>
      </c>
      <c r="D28" s="16">
        <v>403</v>
      </c>
      <c r="E28" s="16">
        <v>656</v>
      </c>
      <c r="F28" s="16">
        <v>425</v>
      </c>
      <c r="G28" s="16" t="s">
        <v>79</v>
      </c>
      <c r="H28" s="16" t="s">
        <v>79</v>
      </c>
      <c r="I28" s="76"/>
      <c r="J28" s="77"/>
      <c r="K28" s="18"/>
      <c r="L28" s="18"/>
    </row>
    <row r="29" spans="1:27" s="1" customFormat="1" ht="57" customHeight="1" thickBot="1">
      <c r="A29" s="64"/>
      <c r="B29" s="32" t="s">
        <v>44</v>
      </c>
      <c r="C29" s="33" t="s">
        <v>45</v>
      </c>
      <c r="D29" s="33">
        <f>C28+E28</f>
        <v>1260</v>
      </c>
      <c r="E29" s="33" t="s">
        <v>46</v>
      </c>
      <c r="F29" s="33">
        <f>D28+F28</f>
        <v>828</v>
      </c>
      <c r="G29" s="37" t="s">
        <v>80</v>
      </c>
      <c r="H29" s="38">
        <f>D29+F29</f>
        <v>2088</v>
      </c>
      <c r="I29" s="78"/>
      <c r="J29" s="79"/>
      <c r="K29" s="18"/>
      <c r="L29" s="18"/>
    </row>
    <row r="30" spans="1:27" s="1" customFormat="1" ht="77.25" customHeight="1" thickBot="1">
      <c r="A30" s="65"/>
      <c r="B30" s="34" t="s">
        <v>28</v>
      </c>
      <c r="C30" s="66" t="s">
        <v>38</v>
      </c>
      <c r="D30" s="66"/>
      <c r="E30" s="35">
        <f>D29/F29</f>
        <v>1.5217391304347827</v>
      </c>
      <c r="F30" s="36" t="s">
        <v>23</v>
      </c>
      <c r="G30" s="29">
        <f>SQRT((SQRT(C28)/F29)^2+(SQRT(D28)/F29)^2+(SQRT(E28)*D29/F29^2)^2+(SQRT(F28)*D29/F29^2)^2)</f>
        <v>7.1554896788416547E-2</v>
      </c>
      <c r="H30" s="85"/>
      <c r="I30" s="86"/>
      <c r="J30" s="87"/>
      <c r="K30" s="23"/>
      <c r="L30" s="23"/>
    </row>
    <row r="31" spans="1:27" ht="33.75" customHeight="1">
      <c r="A31" s="61"/>
      <c r="B31" s="62"/>
      <c r="C31" s="62"/>
      <c r="D31" s="62"/>
      <c r="E31" s="62"/>
      <c r="F31" s="62"/>
      <c r="G31" s="62"/>
      <c r="H31" s="62"/>
      <c r="I31" s="21"/>
      <c r="J31" s="21"/>
      <c r="K31" s="21"/>
      <c r="L31" s="21"/>
    </row>
  </sheetData>
  <sheetProtection password="C72B" sheet="1" objects="1" scenarios="1"/>
  <mergeCells count="23">
    <mergeCell ref="H30:J30"/>
    <mergeCell ref="H26:J26"/>
    <mergeCell ref="B24:B25"/>
    <mergeCell ref="C24:C25"/>
    <mergeCell ref="E24:E25"/>
    <mergeCell ref="G24:G25"/>
    <mergeCell ref="H24:H25"/>
    <mergeCell ref="A3:A22"/>
    <mergeCell ref="A23:A26"/>
    <mergeCell ref="C1:F1"/>
    <mergeCell ref="G1:G2"/>
    <mergeCell ref="A31:H31"/>
    <mergeCell ref="A1:B1"/>
    <mergeCell ref="A28:A30"/>
    <mergeCell ref="C30:D30"/>
    <mergeCell ref="H1:H2"/>
    <mergeCell ref="C26:D26"/>
    <mergeCell ref="A27:J27"/>
    <mergeCell ref="I1:I2"/>
    <mergeCell ref="J1:J2"/>
    <mergeCell ref="I23:I25"/>
    <mergeCell ref="J23:J25"/>
    <mergeCell ref="I28:J29"/>
  </mergeCells>
  <pageMargins left="0.59055118110236227" right="0.51181102362204722" top="0.74" bottom="0.57999999999999996" header="0.32" footer="0.32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B6" sqref="B6:C6"/>
    </sheetView>
  </sheetViews>
  <sheetFormatPr defaultRowHeight="15"/>
  <cols>
    <col min="1" max="1" width="45.5703125" customWidth="1"/>
    <col min="2" max="4" width="32.85546875" customWidth="1"/>
  </cols>
  <sheetData>
    <row r="1" spans="1:4" ht="34.5" customHeight="1">
      <c r="A1" s="95" t="s">
        <v>31</v>
      </c>
      <c r="B1" s="97" t="s">
        <v>82</v>
      </c>
      <c r="C1" s="97" t="s">
        <v>83</v>
      </c>
      <c r="D1" s="91" t="s">
        <v>32</v>
      </c>
    </row>
    <row r="2" spans="1:4" ht="34.5" customHeight="1" thickBot="1">
      <c r="A2" s="96"/>
      <c r="B2" s="98"/>
      <c r="C2" s="98"/>
      <c r="D2" s="92"/>
    </row>
    <row r="3" spans="1:4" ht="61.5" customHeight="1">
      <c r="A3" s="40" t="s">
        <v>33</v>
      </c>
      <c r="B3" s="41">
        <f>B5-B4</f>
        <v>43.424028268551233</v>
      </c>
      <c r="C3" s="42">
        <f>D3-B3</f>
        <v>22.575971731448767</v>
      </c>
      <c r="D3" s="43">
        <v>66</v>
      </c>
    </row>
    <row r="4" spans="1:4" ht="61.5" customHeight="1" thickBot="1">
      <c r="A4" s="40" t="s">
        <v>34</v>
      </c>
      <c r="B4" s="44">
        <v>17</v>
      </c>
      <c r="C4" s="45">
        <v>17</v>
      </c>
      <c r="D4" s="46">
        <v>34</v>
      </c>
    </row>
    <row r="5" spans="1:4" ht="61.5" customHeight="1" thickBot="1">
      <c r="A5" s="47" t="s">
        <v>35</v>
      </c>
      <c r="B5" s="48">
        <f>Kombination!D25</f>
        <v>60.424028268551233</v>
      </c>
      <c r="C5" s="48">
        <f>Kombination!F25</f>
        <v>39.57597173144876</v>
      </c>
      <c r="D5" s="49">
        <v>100</v>
      </c>
    </row>
    <row r="6" spans="1:4" ht="61.5" customHeight="1" thickBot="1">
      <c r="A6" s="50" t="s">
        <v>36</v>
      </c>
      <c r="B6" s="93">
        <f>B3/C3</f>
        <v>1.9234622006573794</v>
      </c>
      <c r="C6" s="94"/>
      <c r="D6" s="51"/>
    </row>
    <row r="7" spans="1:4" ht="61.5" customHeight="1" thickBot="1">
      <c r="A7" s="52" t="s">
        <v>37</v>
      </c>
      <c r="B7" s="53" t="s">
        <v>23</v>
      </c>
      <c r="C7" s="54">
        <f>1/(0.83*(Kombination!D23+Kombination!F23)-0.17*(Kombination!C23+Kombination!E23))^2*SQRT((0.83*(0.83*(Kombination!D23+Kombination!F23)-0.17*(Kombination!C23+Kombination!E23))+0.17*(0.83*(Kombination!E23+Kombination!C23)-0.17*(Kombination!D23+Kombination!F23)))^2*(Kombination!C23+Kombination!E23)+(0.17*(0.83*(Kombination!D23+Kombination!F23)-0.17*(Kombination!C23+Kombination!E23))+0.83*(0.83*(Kombination!E23+Kombination!C23)-0.17*(Kombination!D23+Kombination!F23)))^2*(Kombination!D23+Kombination!F23))</f>
        <v>0.37642498656289125</v>
      </c>
      <c r="D7" s="51"/>
    </row>
  </sheetData>
  <sheetProtection password="C72B" sheet="1" objects="1" scenarios="1"/>
  <mergeCells count="5">
    <mergeCell ref="D1:D2"/>
    <mergeCell ref="B6:C6"/>
    <mergeCell ref="A1:A2"/>
    <mergeCell ref="B1:B2"/>
    <mergeCell ref="C1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7" sqref="C7"/>
    </sheetView>
  </sheetViews>
  <sheetFormatPr defaultRowHeight="21"/>
  <cols>
    <col min="1" max="3" width="25" style="3" customWidth="1"/>
    <col min="4" max="16384" width="9.140625" style="3"/>
  </cols>
  <sheetData>
    <row r="1" spans="1:3" ht="29.25" customHeight="1">
      <c r="A1" s="10" t="s">
        <v>54</v>
      </c>
      <c r="B1" s="11" t="s">
        <v>56</v>
      </c>
      <c r="C1" s="12" t="s">
        <v>55</v>
      </c>
    </row>
    <row r="2" spans="1:3" ht="21" customHeight="1">
      <c r="A2" s="8" t="s">
        <v>2</v>
      </c>
      <c r="B2" s="13">
        <f>Kombination!V3/Kombination!W3</f>
        <v>1.6079027355623101</v>
      </c>
      <c r="C2" s="9">
        <f>1/(Kombination!W3)^2*SQRT((0.83*Kombination!W3+0.17*Kombination!V3)^2*(Kombination!X3+Kombination!Z3)+(0.17*Kombination!W3+0.83*Kombination!V3)^2*(Kombination!Y3+Kombination!AA3))</f>
        <v>0.99843729362408518</v>
      </c>
    </row>
    <row r="3" spans="1:3" ht="21" customHeight="1">
      <c r="A3" s="4" t="s">
        <v>57</v>
      </c>
      <c r="B3" s="14">
        <f>Kombination!V4/Kombination!W4</f>
        <v>2.3698630136986298</v>
      </c>
      <c r="C3" s="5">
        <f>1/(Kombination!W4)^2*SQRT((0.83*Kombination!W4+0.17*Kombination!V4)^2*(Kombination!X4+Kombination!Z4)+(0.17*Kombination!W4+0.83*Kombination!V4)^2*(Kombination!Y4+Kombination!AA4))</f>
        <v>1.2943063350558215</v>
      </c>
    </row>
    <row r="4" spans="1:3" ht="21" customHeight="1">
      <c r="A4" s="4" t="s">
        <v>58</v>
      </c>
      <c r="B4" s="14">
        <f>Kombination!V5/Kombination!W5</f>
        <v>3.2058823529411762</v>
      </c>
      <c r="C4" s="5">
        <f>1/(Kombination!W5)^2*SQRT((0.83*Kombination!W5+0.17*Kombination!V5)^2*(Kombination!X5+Kombination!Z5)+(0.17*Kombination!W5+0.83*Kombination!V5)^2*(Kombination!Y5+Kombination!AA5))</f>
        <v>1.7435073105391805</v>
      </c>
    </row>
    <row r="5" spans="1:3" ht="21" customHeight="1">
      <c r="A5" s="4" t="s">
        <v>59</v>
      </c>
      <c r="B5" s="14">
        <f>Kombination!V6/Kombination!W6</f>
        <v>1.9097270818754375</v>
      </c>
      <c r="C5" s="5">
        <f>1/(Kombination!W6)^2*SQRT((0.83*Kombination!W6+0.17*Kombination!V6)^2*(Kombination!X6+Kombination!Z6)+(0.17*Kombination!W6+0.83*Kombination!V6)^2*(Kombination!Y6+Kombination!AA6))</f>
        <v>0.7906996659713047</v>
      </c>
    </row>
    <row r="6" spans="1:3" ht="21" customHeight="1">
      <c r="A6" s="4" t="s">
        <v>60</v>
      </c>
      <c r="B6" s="14">
        <f>Kombination!V7/Kombination!W7</f>
        <v>1.6858710562414267</v>
      </c>
      <c r="C6" s="5">
        <f>1/(Kombination!W7)^2*SQRT((0.83*Kombination!W7+0.17*Kombination!V7)^2*(Kombination!X7+Kombination!Z7)+(0.17*Kombination!W7+0.83*Kombination!V7)^2*(Kombination!Y7+Kombination!AA7))</f>
        <v>0.57101025323414401</v>
      </c>
    </row>
    <row r="7" spans="1:3" ht="21" customHeight="1">
      <c r="A7" s="4" t="s">
        <v>61</v>
      </c>
      <c r="B7" s="14">
        <f>Kombination!V8/Kombination!W8</f>
        <v>1.4672897196261685</v>
      </c>
      <c r="C7" s="5">
        <f>1/(Kombination!W8)^2*SQRT((0.83*Kombination!W8+0.17*Kombination!V8)^2*(Kombination!X8+Kombination!Z8)+(0.17*Kombination!W8+0.83*Kombination!V8)^2*(Kombination!Y8+Kombination!AA8))</f>
        <v>0.43235217049523994</v>
      </c>
    </row>
    <row r="8" spans="1:3" ht="21" customHeight="1">
      <c r="A8" s="4" t="s">
        <v>62</v>
      </c>
      <c r="B8" s="14">
        <f>Kombination!V9/Kombination!W9</f>
        <v>1.5088296917090691</v>
      </c>
      <c r="C8" s="5">
        <f>1/(Kombination!W9)^2*SQRT((0.83*Kombination!W9+0.17*Kombination!V9)^2*(Kombination!X9+Kombination!Z9)+(0.17*Kombination!W9+0.83*Kombination!V9)^2*(Kombination!Y9+Kombination!AA9))</f>
        <v>0.41931503781842328</v>
      </c>
    </row>
    <row r="9" spans="1:3" ht="21" customHeight="1">
      <c r="A9" s="4" t="s">
        <v>63</v>
      </c>
      <c r="B9" s="14">
        <f>Kombination!V10/Kombination!W10</f>
        <v>1.7569386038687973</v>
      </c>
      <c r="C9" s="5">
        <f>1/(Kombination!W10)^2*SQRT((0.83*Kombination!W10+0.17*Kombination!V10)^2*(Kombination!X10+Kombination!Z10)+(0.17*Kombination!W10+0.83*Kombination!V10)^2*(Kombination!Y10+Kombination!AA10))</f>
        <v>0.46391360027199829</v>
      </c>
    </row>
    <row r="10" spans="1:3" ht="21" customHeight="1">
      <c r="A10" s="4" t="s">
        <v>64</v>
      </c>
      <c r="B10" s="14">
        <f>Kombination!V11/Kombination!W11</f>
        <v>1.9019165727170231</v>
      </c>
      <c r="C10" s="5">
        <f>1/(Kombination!W11)^2*SQRT((0.83*Kombination!W11+0.17*Kombination!V11)^2*(Kombination!X11+Kombination!Z11)+(0.17*Kombination!W11+0.83*Kombination!V11)^2*(Kombination!Y11+Kombination!AA11))</f>
        <v>0.49991801122181373</v>
      </c>
    </row>
    <row r="11" spans="1:3" ht="21" customHeight="1">
      <c r="A11" s="4" t="s">
        <v>65</v>
      </c>
      <c r="B11" s="14">
        <f>Kombination!V12/Kombination!W12</f>
        <v>1.7800312012480501</v>
      </c>
      <c r="C11" s="5">
        <f>1/(Kombination!W12)^2*SQRT((0.83*Kombination!W12+0.17*Kombination!V12)^2*(Kombination!X12+Kombination!Z12)+(0.17*Kombination!W12+0.83*Kombination!V12)^2*(Kombination!Y12+Kombination!AA12))</f>
        <v>0.45205415701628415</v>
      </c>
    </row>
    <row r="12" spans="1:3" ht="21" customHeight="1">
      <c r="A12" s="4" t="s">
        <v>66</v>
      </c>
      <c r="B12" s="14">
        <f>Kombination!V13/Kombination!W13</f>
        <v>1.8036739380022964</v>
      </c>
      <c r="C12" s="5">
        <f>1/(Kombination!W13)^2*SQRT((0.83*Kombination!W13+0.17*Kombination!V13)^2*(Kombination!X13+Kombination!Z13)+(0.17*Kombination!W13+0.83*Kombination!V13)^2*(Kombination!Y13+Kombination!AA13))</f>
        <v>0.42991287876082906</v>
      </c>
    </row>
    <row r="13" spans="1:3" ht="21" customHeight="1">
      <c r="A13" s="4" t="s">
        <v>67</v>
      </c>
      <c r="B13" s="14">
        <f>Kombination!V14/Kombination!W14</f>
        <v>1.9683666881859265</v>
      </c>
      <c r="C13" s="5">
        <f>1/(Kombination!W14)^2*SQRT((0.83*Kombination!W14+0.17*Kombination!V14)^2*(Kombination!X14+Kombination!Z14)+(0.17*Kombination!W14+0.83*Kombination!V14)^2*(Kombination!Y14+Kombination!AA14))</f>
        <v>0.45090029590028508</v>
      </c>
    </row>
    <row r="14" spans="1:3" ht="21" customHeight="1">
      <c r="A14" s="4" t="s">
        <v>68</v>
      </c>
      <c r="B14" s="14">
        <f>Kombination!V15/Kombination!W15</f>
        <v>1.6955591225254147</v>
      </c>
      <c r="C14" s="5">
        <f>1/(Kombination!W15)^2*SQRT((0.83*Kombination!W15+0.17*Kombination!V15)^2*(Kombination!X15+Kombination!Z15)+(0.17*Kombination!W15+0.83*Kombination!V15)^2*(Kombination!Y15+Kombination!AA15))</f>
        <v>0.35843859502051623</v>
      </c>
    </row>
    <row r="15" spans="1:3" ht="21" customHeight="1">
      <c r="A15" s="4" t="s">
        <v>69</v>
      </c>
      <c r="B15" s="14">
        <f>Kombination!V16/Kombination!W16</f>
        <v>1.8492569002123145</v>
      </c>
      <c r="C15" s="5">
        <f>1/(Kombination!W16)^2*SQRT((0.83*Kombination!W16+0.17*Kombination!V16)^2*(Kombination!X16+Kombination!Z16)+(0.17*Kombination!W16+0.83*Kombination!V16)^2*(Kombination!Y16+Kombination!AA16))</f>
        <v>0.38603262330351357</v>
      </c>
    </row>
    <row r="16" spans="1:3" ht="21" customHeight="1">
      <c r="A16" s="4" t="s">
        <v>70</v>
      </c>
      <c r="B16" s="14">
        <f>Kombination!V17/Kombination!W17</f>
        <v>1.792179335917748</v>
      </c>
      <c r="C16" s="5">
        <f>1/(Kombination!W17)^2*SQRT((0.83*Kombination!W17+0.17*Kombination!V17)^2*(Kombination!X17+Kombination!Z17)+(0.17*Kombination!W17+0.83*Kombination!V17)^2*(Kombination!Y17+Kombination!AA17))</f>
        <v>0.36620588540119264</v>
      </c>
    </row>
    <row r="17" spans="1:3" ht="21" customHeight="1">
      <c r="A17" s="4" t="s">
        <v>71</v>
      </c>
      <c r="B17" s="14">
        <f>Kombination!V18/Kombination!W18</f>
        <v>1.9234622006573803</v>
      </c>
      <c r="C17" s="5">
        <f>1/(Kombination!W18)^2*SQRT((0.83*Kombination!W18+0.17*Kombination!V18)^2*(Kombination!X18+Kombination!Z18)+(0.17*Kombination!W18+0.83*Kombination!V18)^2*(Kombination!Y18+Kombination!AA18))</f>
        <v>0.37642498656289125</v>
      </c>
    </row>
    <row r="18" spans="1:3" ht="21" customHeight="1">
      <c r="A18" s="4" t="s">
        <v>72</v>
      </c>
      <c r="B18" s="14">
        <f>Kombination!V19/Kombination!W19</f>
        <v>1.9234622006573803</v>
      </c>
      <c r="C18" s="5">
        <f>1/(Kombination!W19)^2*SQRT((0.83*Kombination!W19+0.17*Kombination!V19)^2*(Kombination!X19+Kombination!Z19)+(0.17*Kombination!W19+0.83*Kombination!V19)^2*(Kombination!Y19+Kombination!AA19))</f>
        <v>0.37642498656289125</v>
      </c>
    </row>
    <row r="19" spans="1:3" ht="21" customHeight="1">
      <c r="A19" s="4" t="s">
        <v>73</v>
      </c>
      <c r="B19" s="14">
        <f>Kombination!V20/Kombination!W20</f>
        <v>1.9234622006573803</v>
      </c>
      <c r="C19" s="5">
        <f>1/(Kombination!W20)^2*SQRT((0.83*Kombination!W20+0.17*Kombination!V20)^2*(Kombination!X20+Kombination!Z20)+(0.17*Kombination!W20+0.83*Kombination!V20)^2*(Kombination!Y20+Kombination!AA20))</f>
        <v>0.37642498656289125</v>
      </c>
    </row>
    <row r="20" spans="1:3" ht="21" customHeight="1">
      <c r="A20" s="4" t="s">
        <v>74</v>
      </c>
      <c r="B20" s="14">
        <f>Kombination!V21/Kombination!W21</f>
        <v>1.9234622006573803</v>
      </c>
      <c r="C20" s="5">
        <f>1/(Kombination!W21)^2*SQRT((0.83*Kombination!W21+0.17*Kombination!V21)^2*(Kombination!X21+Kombination!Z21)+(0.17*Kombination!W21+0.83*Kombination!V21)^2*(Kombination!Y21+Kombination!AA21))</f>
        <v>0.37642498656289125</v>
      </c>
    </row>
    <row r="21" spans="1:3" ht="21" customHeight="1" thickBot="1">
      <c r="A21" s="6" t="s">
        <v>75</v>
      </c>
      <c r="B21" s="15">
        <f>Kombination!V22/Kombination!W22</f>
        <v>1.9234622006573803</v>
      </c>
      <c r="C21" s="7">
        <f>1/(Kombination!W22)^2*SQRT((0.83*Kombination!W22+0.17*Kombination!V22)^2*(Kombination!X22+Kombination!Z22)+(0.17*Kombination!W22+0.83*Kombination!V22)^2*(Kombination!Y22+Kombination!AA22))</f>
        <v>0.37642498656289125</v>
      </c>
    </row>
  </sheetData>
  <sheetProtection password="C7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Kombination</vt:lpstr>
      <vt:lpstr>Protonstruktur</vt:lpstr>
      <vt:lpstr>Fehlerentwicklung</vt:lpstr>
      <vt:lpstr>Kombination!Print_Area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kjende</dc:creator>
  <cp:lastModifiedBy>kjende</cp:lastModifiedBy>
  <cp:lastPrinted>2010-10-11T19:48:29Z</cp:lastPrinted>
  <dcterms:created xsi:type="dcterms:W3CDTF">2010-10-06T12:43:53Z</dcterms:created>
  <dcterms:modified xsi:type="dcterms:W3CDTF">2011-04-21T15:52:26Z</dcterms:modified>
</cp:coreProperties>
</file>