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veness\Downloads\"/>
    </mc:Choice>
  </mc:AlternateContent>
  <xr:revisionPtr revIDLastSave="0" documentId="8_{C0C43791-CAEE-4149-9D67-60D183FC5004}" xr6:coauthVersionLast="47" xr6:coauthVersionMax="47" xr10:uidLastSave="{00000000-0000-0000-0000-000000000000}"/>
  <bookViews>
    <workbookView xWindow="25490" yWindow="-110" windowWidth="25820" windowHeight="14020" tabRatio="500" xr2:uid="{00000000-000D-0000-FFFF-FFFF00000000}"/>
  </bookViews>
  <sheets>
    <sheet name="WP13 BGC" sheetId="8" r:id="rId1"/>
    <sheet name="Notes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6" i="8" l="1"/>
  <c r="J28" i="8"/>
  <c r="J20" i="8"/>
  <c r="J30" i="8"/>
  <c r="T19" i="8"/>
  <c r="T8" i="8"/>
  <c r="O19" i="8"/>
  <c r="T14" i="8"/>
  <c r="O14" i="8"/>
  <c r="J14" i="8"/>
  <c r="J8" i="8"/>
  <c r="J9" i="8"/>
  <c r="J10" i="8"/>
  <c r="J11" i="8"/>
  <c r="J12" i="8"/>
  <c r="J13" i="8"/>
  <c r="J15" i="8"/>
  <c r="J16" i="8"/>
  <c r="J17" i="8"/>
  <c r="J18" i="8"/>
  <c r="J19" i="8"/>
  <c r="J21" i="8"/>
  <c r="J22" i="8"/>
  <c r="J23" i="8"/>
  <c r="J24" i="8"/>
  <c r="J25" i="8"/>
  <c r="J27" i="8"/>
  <c r="J31" i="8"/>
  <c r="O32" i="8"/>
  <c r="T18" i="8"/>
  <c r="O18" i="8"/>
  <c r="T17" i="8"/>
  <c r="T16" i="8"/>
  <c r="T13" i="8"/>
  <c r="O13" i="8"/>
  <c r="T10" i="8"/>
  <c r="O10" i="8"/>
  <c r="O8" i="8"/>
  <c r="C29" i="8"/>
  <c r="J29" i="8"/>
  <c r="Y33" i="8"/>
  <c r="Y34" i="8"/>
  <c r="Y35" i="8"/>
  <c r="B49" i="8"/>
  <c r="B50" i="8"/>
  <c r="B48" i="8"/>
  <c r="B51" i="8"/>
  <c r="B46" i="8"/>
  <c r="T15" i="8"/>
  <c r="O15" i="8"/>
  <c r="T23" i="8"/>
  <c r="T21" i="8"/>
  <c r="O21" i="8"/>
  <c r="O23" i="8"/>
  <c r="AA37" i="8"/>
  <c r="Z37" i="8"/>
  <c r="W37" i="8"/>
  <c r="V37" i="8"/>
  <c r="U37" i="8"/>
  <c r="R37" i="8"/>
  <c r="Q37" i="8"/>
  <c r="P37" i="8"/>
  <c r="M37" i="8"/>
  <c r="L37" i="8"/>
  <c r="K37" i="8"/>
  <c r="I37" i="8"/>
  <c r="H37" i="8"/>
  <c r="G37" i="8"/>
  <c r="F37" i="8"/>
  <c r="E37" i="8"/>
  <c r="D37" i="8"/>
  <c r="Y37" i="8"/>
  <c r="T37" i="8"/>
  <c r="X37" i="8"/>
  <c r="S37" i="8"/>
  <c r="N37" i="8"/>
  <c r="B43" i="8"/>
  <c r="O37" i="8"/>
  <c r="B42" i="8"/>
  <c r="J37" i="8"/>
  <c r="B39" i="8"/>
  <c r="B41" i="8"/>
  <c r="B4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Nikolaos Chatzigeorgiou</author>
    <author>Lampros Zygaropoulos</author>
  </authors>
  <commentList>
    <comment ref="C13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Nikolaos Chatzigeorgiou:</t>
        </r>
        <r>
          <rPr>
            <sz val="9"/>
            <color indexed="81"/>
            <rFont val="Tahoma"/>
            <family val="2"/>
          </rPr>
          <t xml:space="preserve">
HW + cables and connectors</t>
        </r>
      </text>
    </comment>
    <comment ref="A15" authorId="1" shapeId="0" xr:uid="{5E6D6F67-1276-45D1-BAF7-332EA7317615}">
      <text>
        <r>
          <rPr>
            <b/>
            <sz val="9"/>
            <color indexed="81"/>
            <rFont val="Tahoma"/>
            <charset val="1"/>
          </rPr>
          <t>Lampros Zygaropoulos:</t>
        </r>
        <r>
          <rPr>
            <sz val="9"/>
            <color indexed="81"/>
            <rFont val="Tahoma"/>
            <charset val="1"/>
          </rPr>
          <t xml:space="preserve">
Already bought
BC: 64062</t>
        </r>
      </text>
    </comment>
    <comment ref="A16" authorId="1" shapeId="0" xr:uid="{897E9A62-03B6-4CB5-9BFA-DC6F1B324940}">
      <text>
        <r>
          <rPr>
            <b/>
            <sz val="9"/>
            <color indexed="81"/>
            <rFont val="Tahoma"/>
            <charset val="1"/>
          </rPr>
          <t>Lampros Zygaropoulos:</t>
        </r>
        <r>
          <rPr>
            <sz val="9"/>
            <color indexed="81"/>
            <rFont val="Tahoma"/>
            <charset val="1"/>
          </rPr>
          <t xml:space="preserve">
Already bought
BC: 64062
</t>
        </r>
      </text>
    </comment>
    <comment ref="A17" authorId="1" shapeId="0" xr:uid="{6F6C97CA-3860-4E35-859E-44916F132477}">
      <text>
        <r>
          <rPr>
            <b/>
            <sz val="9"/>
            <color indexed="81"/>
            <rFont val="Tahoma"/>
            <charset val="1"/>
          </rPr>
          <t>Lampros Zygaropoulos:</t>
        </r>
        <r>
          <rPr>
            <sz val="9"/>
            <color indexed="81"/>
            <rFont val="Tahoma"/>
            <charset val="1"/>
          </rPr>
          <t xml:space="preserve">
Already bought
BC: 64062</t>
        </r>
      </text>
    </comment>
    <comment ref="A18" authorId="1" shapeId="0" xr:uid="{1FA16790-C729-4C18-9AFE-50F93AF91421}">
      <text>
        <r>
          <rPr>
            <b/>
            <sz val="9"/>
            <color indexed="81"/>
            <rFont val="Tahoma"/>
            <charset val="1"/>
          </rPr>
          <t>Lampros Zygaropoulos:</t>
        </r>
        <r>
          <rPr>
            <sz val="9"/>
            <color indexed="81"/>
            <rFont val="Tahoma"/>
            <charset val="1"/>
          </rPr>
          <t xml:space="preserve">
Already bought
BC: 64062</t>
        </r>
      </text>
    </comment>
    <comment ref="A19" authorId="1" shapeId="0" xr:uid="{D7C2B5FA-A602-4FD0-BFC5-BA409F7DB579}">
      <text>
        <r>
          <rPr>
            <b/>
            <sz val="9"/>
            <color indexed="81"/>
            <rFont val="Tahoma"/>
            <charset val="1"/>
          </rPr>
          <t>Lampros Zygaropoulos:</t>
        </r>
        <r>
          <rPr>
            <sz val="9"/>
            <color indexed="81"/>
            <rFont val="Tahoma"/>
            <charset val="1"/>
          </rPr>
          <t xml:space="preserve">
2 pcs already bought
BC: 64062</t>
        </r>
      </text>
    </comment>
    <comment ref="J27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Nikolaos Chatzigeorgiou:</t>
        </r>
        <r>
          <rPr>
            <sz val="9"/>
            <color indexed="81"/>
            <rFont val="Tahoma"/>
            <family val="2"/>
          </rPr>
          <t xml:space="preserve">
1200 CHF per 2 sockets</t>
        </r>
      </text>
    </comment>
    <comment ref="A28" authorId="1" shapeId="0" xr:uid="{43BB8465-C26D-449C-9D65-84CAD7F48528}">
      <text>
        <r>
          <rPr>
            <b/>
            <sz val="9"/>
            <color indexed="81"/>
            <rFont val="Tahoma"/>
            <charset val="1"/>
          </rPr>
          <t>Lampros Zygaropoulos:</t>
        </r>
        <r>
          <rPr>
            <sz val="9"/>
            <color indexed="81"/>
            <rFont val="Tahoma"/>
            <charset val="1"/>
          </rPr>
          <t xml:space="preserve">
Piezo Controler: NG4 X1 800CHF
Pirani Gauge: NG4 X 1 800CHF
Inj. Valves: NE8 X 3 or NE28 1500CHF
Inj. Primary Pump: PJ3SJ X 1 800CHF
Rack Grounding: 250CHF
Bottle pressure cable NG4: 400CHF </t>
        </r>
      </text>
    </comment>
    <comment ref="C29" authorId="0" shapeId="0" xr:uid="{18169845-05EC-4DC2-A8CD-4BCE6AB6A683}">
      <text>
        <r>
          <rPr>
            <b/>
            <sz val="9"/>
            <color indexed="81"/>
            <rFont val="Tahoma"/>
            <family val="2"/>
          </rPr>
          <t>Nikolaos Chatzigeorgiou:</t>
        </r>
        <r>
          <rPr>
            <sz val="9"/>
            <color indexed="81"/>
            <rFont val="Tahoma"/>
            <family val="2"/>
          </rPr>
          <t xml:space="preserve">
11 chf/m 
20 meters estimation</t>
        </r>
      </text>
    </comment>
  </commentList>
</comments>
</file>

<file path=xl/sharedStrings.xml><?xml version="1.0" encoding="utf-8"?>
<sst xmlns="http://schemas.openxmlformats.org/spreadsheetml/2006/main" count="172" uniqueCount="97">
  <si>
    <t>Design</t>
  </si>
  <si>
    <t>CHF</t>
  </si>
  <si>
    <t>Fabrication</t>
  </si>
  <si>
    <t>Installation</t>
  </si>
  <si>
    <t>Total</t>
  </si>
  <si>
    <t xml:space="preserve">From </t>
  </si>
  <si>
    <t>To</t>
  </si>
  <si>
    <t>Study</t>
  </si>
  <si>
    <t>Prototyping</t>
  </si>
  <si>
    <t>HW</t>
  </si>
  <si>
    <t>Assembly</t>
  </si>
  <si>
    <t>Bake-out</t>
  </si>
  <si>
    <t>Testing</t>
  </si>
  <si>
    <t>FSU (CHF)</t>
  </si>
  <si>
    <t>IS (CHF)</t>
  </si>
  <si>
    <t>MPA (CHF)</t>
  </si>
  <si>
    <t>Material</t>
  </si>
  <si>
    <t>Q1</t>
  </si>
  <si>
    <t>Q2</t>
  </si>
  <si>
    <t>Q3</t>
  </si>
  <si>
    <t>Q4</t>
  </si>
  <si>
    <t>FTE/y</t>
  </si>
  <si>
    <t>Surface treatment</t>
  </si>
  <si>
    <t>Quantity</t>
  </si>
  <si>
    <t>Total FSU (CHF)</t>
  </si>
  <si>
    <t>TOTAL IS (CHF)</t>
  </si>
  <si>
    <t>TOTAL MPA (CHF)</t>
  </si>
  <si>
    <t>TOTAL w/o manpower  CHF</t>
  </si>
  <si>
    <t>LS3</t>
  </si>
  <si>
    <t>Dual TPG300 Crate</t>
  </si>
  <si>
    <t>Pirani/Penning Card</t>
  </si>
  <si>
    <t>New MKB tanks (cost for 2 units)</t>
  </si>
  <si>
    <t>Local crate R2E type</t>
  </si>
  <si>
    <t>221 working days</t>
  </si>
  <si>
    <t>VPG Platines and B50 cable</t>
  </si>
  <si>
    <t>1U interlock crate and related cables</t>
  </si>
  <si>
    <t>Unit Price (CHF)</t>
  </si>
  <si>
    <t>FSU CHF/h</t>
  </si>
  <si>
    <t>Procurement of materials from FSU</t>
  </si>
  <si>
    <t>VPGF PLC controller (without TCP350)</t>
  </si>
  <si>
    <t>WP13 - BGC</t>
  </si>
  <si>
    <t>TPG300 controller</t>
  </si>
  <si>
    <t>Profibus card</t>
  </si>
  <si>
    <t>SVCU Card</t>
  </si>
  <si>
    <t>SVCU_L crate</t>
  </si>
  <si>
    <t>SVCU Communication card Profibus</t>
  </si>
  <si>
    <t>BTK Card</t>
  </si>
  <si>
    <t>BGC Master PLC (GRC)</t>
  </si>
  <si>
    <t>LHC: Inter-rack cabling (ICM)</t>
  </si>
  <si>
    <t>LHC: Installation and commissioning FSU</t>
  </si>
  <si>
    <t>Test stand: Installation and commissioning FSU</t>
  </si>
  <si>
    <t>Test stand: Cabling installation FSU</t>
  </si>
  <si>
    <t>BGC - Gas injection</t>
  </si>
  <si>
    <t>LHC beam vac</t>
  </si>
  <si>
    <t xml:space="preserve">DUMP </t>
  </si>
  <si>
    <t>Vol1</t>
  </si>
  <si>
    <t>Vol2</t>
  </si>
  <si>
    <t>Vol3</t>
  </si>
  <si>
    <t>GAUGES</t>
  </si>
  <si>
    <t>Active Membrane Gauge</t>
  </si>
  <si>
    <t>Penning</t>
  </si>
  <si>
    <t>1 - the back valves could be a block</t>
  </si>
  <si>
    <t>Pirani</t>
  </si>
  <si>
    <t>2- redundances of the valves coudl be removed even on LHC beam vacuum</t>
  </si>
  <si>
    <t>GATE VALVE</t>
  </si>
  <si>
    <t>-</t>
  </si>
  <si>
    <t>GATE VALVE DN100</t>
  </si>
  <si>
    <t>GATE VALVE DN63</t>
  </si>
  <si>
    <t>3 - primaries baseline, RV12: could be swapped to ACP but after lab tests here at CERN</t>
  </si>
  <si>
    <t>TMP</t>
  </si>
  <si>
    <t>Hipace 300 - CF - 1000m</t>
  </si>
  <si>
    <t>4 -primaries &amp; pumping groups simplification possible after testing in lab with a different sequencing --&gt; contact Gregory</t>
  </si>
  <si>
    <t>VVT - venting turbo</t>
  </si>
  <si>
    <t>VAT - Angle valve DN16KF</t>
  </si>
  <si>
    <t>VVD - leak detector</t>
  </si>
  <si>
    <t>VAT - Angle valve DN25KF</t>
  </si>
  <si>
    <t>VVI - valve to primary</t>
  </si>
  <si>
    <t>VVP - venting primary</t>
  </si>
  <si>
    <t>Primary pump</t>
  </si>
  <si>
    <t>Edwards - RV12</t>
  </si>
  <si>
    <t>Piezo gauge controller</t>
  </si>
  <si>
    <t>https://edms.cern.ch/document/2489128/1</t>
  </si>
  <si>
    <t>LHC: Rack UPS power multisocket (EN/EL)</t>
  </si>
  <si>
    <t>LHC: Ethernet sockets (EN/EL)</t>
  </si>
  <si>
    <t>Test stand: Cables (ICM)</t>
  </si>
  <si>
    <t>Test stand: Rack</t>
  </si>
  <si>
    <t>Common HW</t>
  </si>
  <si>
    <t>Common FSU</t>
  </si>
  <si>
    <t>LHC specific HW</t>
  </si>
  <si>
    <t>LHC specific FSU</t>
  </si>
  <si>
    <t>Test stand specific HW</t>
  </si>
  <si>
    <t>Test stand specific FSU</t>
  </si>
  <si>
    <t>Test stand: Ethernet sockects (EN/EL)</t>
  </si>
  <si>
    <t>Rack 16U</t>
  </si>
  <si>
    <t>VRPPH (Primary Pump) controler</t>
  </si>
  <si>
    <t>LHC: Rack VRPPH power socket</t>
  </si>
  <si>
    <t>LHC: Additional cabling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</si>
</sst>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50">
    <xf numFmtId="0" fontId="0" fillId="0" borderId="0" xfId="0"/>
    <xf numFmtId="0" fontId="2" fillId="0" borderId="0" xfId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1" applyFont="1"/>
    <xf numFmtId="0" fontId="7" fillId="0" borderId="0" xfId="0" applyFont="1" applyAlignment="1">
      <alignment horizontal="center" vertical="center"/>
    </xf>
    <xf numFmtId="0" fontId="7" fillId="0" borderId="0" xfId="0" applyFont="1" applyFill="1" applyBorder="1"/>
    <xf numFmtId="0" fontId="7" fillId="2" borderId="4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0" borderId="9" xfId="0" applyFont="1" applyBorder="1"/>
    <xf numFmtId="0" fontId="7" fillId="0" borderId="5" xfId="0" applyFont="1" applyBorder="1"/>
    <xf numFmtId="0" fontId="7" fillId="0" borderId="0" xfId="0" applyFont="1" applyBorder="1"/>
    <xf numFmtId="0" fontId="7" fillId="0" borderId="10" xfId="0" applyFont="1" applyBorder="1"/>
    <xf numFmtId="0" fontId="6" fillId="0" borderId="12" xfId="0" applyFont="1" applyFill="1" applyBorder="1" applyAlignment="1">
      <alignment horizontal="right"/>
    </xf>
    <xf numFmtId="0" fontId="6" fillId="0" borderId="13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6" fillId="0" borderId="15" xfId="0" applyFont="1" applyBorder="1"/>
    <xf numFmtId="0" fontId="6" fillId="0" borderId="14" xfId="0" applyFont="1" applyBorder="1"/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/>
    <xf numFmtId="0" fontId="6" fillId="0" borderId="17" xfId="0" applyFont="1" applyFill="1" applyBorder="1" applyAlignment="1">
      <alignment horizontal="left" indent="2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Fill="1" applyBorder="1" applyAlignment="1">
      <alignment horizontal="left" indent="2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Fill="1" applyBorder="1" applyAlignment="1">
      <alignment horizontal="left" indent="2"/>
    </xf>
    <xf numFmtId="0" fontId="6" fillId="0" borderId="22" xfId="0" applyFont="1" applyBorder="1" applyAlignment="1">
      <alignment horizontal="center" vertical="center"/>
    </xf>
    <xf numFmtId="0" fontId="7" fillId="0" borderId="0" xfId="0" applyFont="1" applyFill="1"/>
    <xf numFmtId="0" fontId="0" fillId="0" borderId="5" xfId="0" applyBorder="1"/>
    <xf numFmtId="0" fontId="0" fillId="0" borderId="0" xfId="0" applyBorder="1"/>
    <xf numFmtId="0" fontId="0" fillId="0" borderId="5" xfId="0" applyFill="1" applyBorder="1"/>
    <xf numFmtId="0" fontId="0" fillId="0" borderId="0" xfId="0" applyFill="1" applyBorder="1"/>
    <xf numFmtId="0" fontId="0" fillId="0" borderId="10" xfId="0" applyFill="1" applyBorder="1"/>
    <xf numFmtId="0" fontId="0" fillId="0" borderId="10" xfId="0" applyBorder="1"/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9" xfId="0" applyBorder="1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23" xfId="0" applyBorder="1"/>
    <xf numFmtId="0" fontId="1" fillId="0" borderId="5" xfId="0" applyFont="1" applyFill="1" applyBorder="1" applyAlignment="1"/>
    <xf numFmtId="0" fontId="1" fillId="0" borderId="0" xfId="0" applyFont="1" applyFill="1" applyBorder="1" applyAlignment="1"/>
    <xf numFmtId="0" fontId="1" fillId="0" borderId="10" xfId="0" applyFont="1" applyFill="1" applyBorder="1" applyAlignment="1"/>
    <xf numFmtId="0" fontId="0" fillId="7" borderId="0" xfId="0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/>
    </xf>
    <xf numFmtId="0" fontId="7" fillId="2" borderId="1" xfId="0" applyFont="1" applyFill="1" applyBorder="1" applyAlignment="1"/>
    <xf numFmtId="0" fontId="7" fillId="2" borderId="6" xfId="0" applyFont="1" applyFill="1" applyBorder="1" applyAlignment="1"/>
    <xf numFmtId="0" fontId="7" fillId="2" borderId="11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1" xfId="0" applyFont="1" applyFill="1" applyBorder="1" applyAlignment="1"/>
    <xf numFmtId="0" fontId="7" fillId="3" borderId="11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7" fillId="5" borderId="6" xfId="0" applyFont="1" applyFill="1" applyBorder="1" applyAlignment="1"/>
    <xf numFmtId="0" fontId="7" fillId="5" borderId="11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0" fillId="0" borderId="6" xfId="0" applyFill="1" applyBorder="1"/>
    <xf numFmtId="0" fontId="0" fillId="0" borderId="9" xfId="0" applyFill="1" applyBorder="1"/>
    <xf numFmtId="0" fontId="0" fillId="8" borderId="0" xfId="0" applyFill="1"/>
    <xf numFmtId="0" fontId="0" fillId="8" borderId="10" xfId="0" applyFill="1" applyBorder="1"/>
    <xf numFmtId="0" fontId="0" fillId="9" borderId="0" xfId="0" applyFill="1"/>
    <xf numFmtId="0" fontId="0" fillId="9" borderId="10" xfId="0" applyFill="1" applyBorder="1"/>
    <xf numFmtId="0" fontId="0" fillId="7" borderId="0" xfId="0" applyFill="1"/>
    <xf numFmtId="0" fontId="0" fillId="7" borderId="10" xfId="0" applyFill="1" applyBorder="1"/>
    <xf numFmtId="0" fontId="0" fillId="4" borderId="0" xfId="0" applyFill="1"/>
    <xf numFmtId="0" fontId="0" fillId="4" borderId="10" xfId="0" applyFill="1" applyBorder="1"/>
    <xf numFmtId="0" fontId="0" fillId="0" borderId="9" xfId="0" applyFont="1" applyBorder="1"/>
    <xf numFmtId="0" fontId="0" fillId="0" borderId="0" xfId="0" applyFont="1" applyBorder="1" applyAlignment="1">
      <alignment horizontal="center" vertical="center"/>
    </xf>
    <xf numFmtId="0" fontId="0" fillId="0" borderId="5" xfId="0" applyFont="1" applyBorder="1"/>
    <xf numFmtId="0" fontId="0" fillId="0" borderId="0" xfId="0" applyFont="1" applyBorder="1"/>
    <xf numFmtId="0" fontId="0" fillId="0" borderId="10" xfId="0" applyFont="1" applyBorder="1"/>
    <xf numFmtId="0" fontId="0" fillId="0" borderId="0" xfId="0" applyFont="1" applyFill="1" applyBorder="1"/>
    <xf numFmtId="0" fontId="0" fillId="0" borderId="10" xfId="0" applyFont="1" applyFill="1" applyBorder="1"/>
    <xf numFmtId="0" fontId="0" fillId="0" borderId="0" xfId="0" applyFont="1"/>
    <xf numFmtId="0" fontId="0" fillId="0" borderId="5" xfId="0" applyFont="1" applyFill="1" applyBorder="1"/>
    <xf numFmtId="0" fontId="0" fillId="0" borderId="0" xfId="0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0" xfId="0" applyFont="1" applyFill="1" applyBorder="1" applyAlignment="1">
      <alignment horizontal="left" indent="2"/>
    </xf>
    <xf numFmtId="0" fontId="0" fillId="11" borderId="10" xfId="0" applyFill="1" applyBorder="1"/>
    <xf numFmtId="0" fontId="0" fillId="12" borderId="9" xfId="0" applyFill="1" applyBorder="1"/>
    <xf numFmtId="0" fontId="0" fillId="2" borderId="9" xfId="0" applyFill="1" applyBorder="1"/>
    <xf numFmtId="0" fontId="6" fillId="0" borderId="6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Border="1" applyAlignment="1">
      <alignment horizontal="center" vertical="center"/>
    </xf>
  </cellXfs>
  <cellStyles count="22"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Hyperlink" xfId="1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572498</xdr:colOff>
      <xdr:row>16</xdr:row>
      <xdr:rowOff>171450</xdr:rowOff>
    </xdr:from>
    <xdr:to>
      <xdr:col>14</xdr:col>
      <xdr:colOff>237431</xdr:colOff>
      <xdr:row>38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3443D8-D2BD-47C0-987E-95DA7BF43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3673" y="3219450"/>
          <a:ext cx="6370533" cy="4305300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12</xdr:row>
      <xdr:rowOff>133351</xdr:rowOff>
    </xdr:from>
    <xdr:to>
      <xdr:col>5</xdr:col>
      <xdr:colOff>366808</xdr:colOff>
      <xdr:row>39</xdr:row>
      <xdr:rowOff>91964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3A7A12-0343-4419-A9EF-8C5E0438D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533651"/>
          <a:ext cx="7929658" cy="5359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dms.cern.ch/document/2489128/1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Y51"/>
  <sheetViews>
    <sheetView tabSelected="1" zoomScale="85" zoomScaleNormal="85" workbookViewId="0">
      <selection activeCell="C27" sqref="C27"/>
    </sheetView>
  </sheetViews>
  <sheetFormatPr defaultRowHeight="15.5" x14ac:dyDescent="0.35"/>
  <cols>
    <col min="1" max="1" width="42.58203125" bestFit="1" customWidth="1"/>
    <col min="4" max="4" width="6.58203125" bestFit="1" customWidth="1"/>
    <col min="5" max="5" width="12.5" bestFit="1" customWidth="1"/>
    <col min="6" max="6" width="6.5" bestFit="1" customWidth="1"/>
    <col min="7" max="7" width="10.75" bestFit="1" customWidth="1"/>
    <col min="8" max="8" width="8.83203125" bestFit="1" customWidth="1"/>
    <col min="9" max="9" width="11.58203125" bestFit="1" customWidth="1"/>
    <col min="10" max="10" width="8.58203125" bestFit="1" customWidth="1"/>
    <col min="11" max="11" width="10.33203125" bestFit="1" customWidth="1"/>
    <col min="12" max="12" width="8.75" bestFit="1" customWidth="1"/>
    <col min="13" max="13" width="9.75" bestFit="1" customWidth="1"/>
    <col min="14" max="14" width="7.33203125" bestFit="1" customWidth="1"/>
    <col min="15" max="15" width="10.75" bestFit="1" customWidth="1"/>
    <col min="16" max="16" width="8.83203125" bestFit="1" customWidth="1"/>
    <col min="17" max="17" width="11.58203125" bestFit="1" customWidth="1"/>
    <col min="18" max="18" width="9.08203125" bestFit="1" customWidth="1"/>
    <col min="19" max="19" width="7.33203125" bestFit="1" customWidth="1"/>
    <col min="20" max="20" width="10.75" bestFit="1" customWidth="1"/>
    <col min="21" max="21" width="8.83203125" bestFit="1" customWidth="1"/>
    <col min="22" max="22" width="11.58203125" bestFit="1" customWidth="1"/>
    <col min="23" max="23" width="9.08203125" bestFit="1" customWidth="1"/>
    <col min="24" max="24" width="7.33203125" bestFit="1" customWidth="1"/>
    <col min="25" max="25" width="10.75" bestFit="1" customWidth="1"/>
    <col min="26" max="26" width="8.83203125" bestFit="1" customWidth="1"/>
    <col min="27" max="27" width="11.58203125" bestFit="1" customWidth="1"/>
    <col min="28" max="53" width="5.58203125" customWidth="1"/>
  </cols>
  <sheetData>
    <row r="1" spans="1:77" ht="18.5" x14ac:dyDescent="0.45">
      <c r="A1" s="2" t="s">
        <v>40</v>
      </c>
      <c r="B1" s="3"/>
      <c r="C1" s="3"/>
      <c r="D1" s="2"/>
      <c r="E1" s="2"/>
      <c r="F1" s="4"/>
      <c r="G1" s="5"/>
      <c r="H1" s="5"/>
      <c r="I1" s="5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</row>
    <row r="2" spans="1:77" ht="18.5" x14ac:dyDescent="0.45">
      <c r="A2" s="1" t="s">
        <v>81</v>
      </c>
      <c r="B2" s="3"/>
      <c r="C2" s="59" t="s">
        <v>37</v>
      </c>
      <c r="D2" s="64">
        <v>60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</row>
    <row r="3" spans="1:77" ht="18.5" x14ac:dyDescent="0.45">
      <c r="A3" s="4" t="s">
        <v>33</v>
      </c>
      <c r="B3" s="6"/>
      <c r="C3" s="6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77" ht="18.5" x14ac:dyDescent="0.45">
      <c r="A4" s="135" t="s">
        <v>31</v>
      </c>
      <c r="B4" s="138" t="s">
        <v>23</v>
      </c>
      <c r="C4" s="123" t="s">
        <v>36</v>
      </c>
      <c r="D4" s="141" t="s">
        <v>0</v>
      </c>
      <c r="E4" s="142"/>
      <c r="F4" s="142"/>
      <c r="G4" s="142"/>
      <c r="H4" s="142"/>
      <c r="I4" s="143"/>
      <c r="J4" s="144" t="s">
        <v>2</v>
      </c>
      <c r="K4" s="145"/>
      <c r="L4" s="145"/>
      <c r="M4" s="145"/>
      <c r="N4" s="145"/>
      <c r="O4" s="145"/>
      <c r="P4" s="145"/>
      <c r="Q4" s="146"/>
      <c r="R4" s="147" t="s">
        <v>12</v>
      </c>
      <c r="S4" s="147"/>
      <c r="T4" s="147"/>
      <c r="U4" s="147"/>
      <c r="V4" s="147"/>
      <c r="W4" s="120" t="s">
        <v>3</v>
      </c>
      <c r="X4" s="121"/>
      <c r="Y4" s="121"/>
      <c r="Z4" s="121"/>
      <c r="AA4" s="122"/>
      <c r="AB4" s="129" t="s">
        <v>5</v>
      </c>
      <c r="AC4" s="132" t="s">
        <v>6</v>
      </c>
      <c r="AD4" s="117">
        <v>2021</v>
      </c>
      <c r="AE4" s="118"/>
      <c r="AF4" s="118"/>
      <c r="AG4" s="119"/>
      <c r="AH4" s="117">
        <v>2022</v>
      </c>
      <c r="AI4" s="118"/>
      <c r="AJ4" s="118"/>
      <c r="AK4" s="119"/>
      <c r="AL4" s="117">
        <v>2023</v>
      </c>
      <c r="AM4" s="118"/>
      <c r="AN4" s="118"/>
      <c r="AO4" s="119"/>
      <c r="AP4" s="117">
        <v>2024</v>
      </c>
      <c r="AQ4" s="118"/>
      <c r="AR4" s="118"/>
      <c r="AS4" s="119"/>
      <c r="AT4" s="117">
        <v>2025</v>
      </c>
      <c r="AU4" s="118"/>
      <c r="AV4" s="118"/>
      <c r="AW4" s="119"/>
      <c r="AX4" s="117">
        <v>2026</v>
      </c>
      <c r="AY4" s="118"/>
      <c r="AZ4" s="118"/>
      <c r="BA4" s="119"/>
      <c r="BB4" s="2"/>
    </row>
    <row r="5" spans="1:77" ht="55.5" x14ac:dyDescent="0.45">
      <c r="A5" s="136"/>
      <c r="B5" s="139"/>
      <c r="C5" s="124"/>
      <c r="D5" s="65" t="s">
        <v>7</v>
      </c>
      <c r="E5" s="66" t="s">
        <v>8</v>
      </c>
      <c r="F5" s="67"/>
      <c r="G5" s="68"/>
      <c r="H5" s="68"/>
      <c r="I5" s="69"/>
      <c r="J5" s="70" t="s">
        <v>9</v>
      </c>
      <c r="K5" s="70" t="s">
        <v>10</v>
      </c>
      <c r="L5" s="71" t="s">
        <v>22</v>
      </c>
      <c r="M5" s="70" t="s">
        <v>11</v>
      </c>
      <c r="N5" s="72"/>
      <c r="O5" s="73"/>
      <c r="P5" s="73"/>
      <c r="Q5" s="74"/>
      <c r="R5" s="75" t="s">
        <v>16</v>
      </c>
      <c r="S5" s="76"/>
      <c r="T5" s="77"/>
      <c r="U5" s="77"/>
      <c r="V5" s="78"/>
      <c r="W5" s="79" t="s">
        <v>16</v>
      </c>
      <c r="X5" s="80"/>
      <c r="Y5" s="81"/>
      <c r="Z5" s="81"/>
      <c r="AA5" s="82"/>
      <c r="AB5" s="130"/>
      <c r="AC5" s="133"/>
      <c r="AD5" s="44"/>
      <c r="AE5" s="45"/>
      <c r="AF5" s="45"/>
      <c r="AG5" s="46"/>
      <c r="AH5" s="44"/>
      <c r="AI5" s="45"/>
      <c r="AJ5" s="45"/>
      <c r="AK5" s="46"/>
      <c r="AL5" s="44"/>
      <c r="AM5" s="45"/>
      <c r="AN5" s="45"/>
      <c r="AO5" s="46"/>
      <c r="AP5" s="61"/>
      <c r="AQ5" s="62"/>
      <c r="AR5" s="62"/>
      <c r="AS5" s="63"/>
      <c r="AT5" s="126" t="s">
        <v>28</v>
      </c>
      <c r="AU5" s="127"/>
      <c r="AV5" s="127"/>
      <c r="AW5" s="128"/>
      <c r="AX5" s="126" t="s">
        <v>28</v>
      </c>
      <c r="AY5" s="127"/>
      <c r="AZ5" s="127"/>
      <c r="BA5" s="128"/>
      <c r="BB5" s="4"/>
    </row>
    <row r="6" spans="1:77" ht="18.5" x14ac:dyDescent="0.45">
      <c r="A6" s="137"/>
      <c r="B6" s="140"/>
      <c r="C6" s="125"/>
      <c r="D6" s="8" t="s">
        <v>1</v>
      </c>
      <c r="E6" s="9" t="s">
        <v>1</v>
      </c>
      <c r="F6" s="8" t="s">
        <v>21</v>
      </c>
      <c r="G6" s="10" t="s">
        <v>13</v>
      </c>
      <c r="H6" s="10" t="s">
        <v>14</v>
      </c>
      <c r="I6" s="11" t="s">
        <v>15</v>
      </c>
      <c r="J6" s="12" t="s">
        <v>1</v>
      </c>
      <c r="K6" s="12" t="s">
        <v>1</v>
      </c>
      <c r="L6" s="12" t="s">
        <v>1</v>
      </c>
      <c r="M6" s="12" t="s">
        <v>1</v>
      </c>
      <c r="N6" s="13" t="s">
        <v>21</v>
      </c>
      <c r="O6" s="13" t="s">
        <v>13</v>
      </c>
      <c r="P6" s="13" t="s">
        <v>14</v>
      </c>
      <c r="Q6" s="14" t="s">
        <v>15</v>
      </c>
      <c r="R6" s="15" t="s">
        <v>1</v>
      </c>
      <c r="S6" s="16" t="s">
        <v>21</v>
      </c>
      <c r="T6" s="17" t="s">
        <v>13</v>
      </c>
      <c r="U6" s="17" t="s">
        <v>14</v>
      </c>
      <c r="V6" s="17" t="s">
        <v>15</v>
      </c>
      <c r="W6" s="18" t="s">
        <v>1</v>
      </c>
      <c r="X6" s="18" t="s">
        <v>21</v>
      </c>
      <c r="Y6" s="19" t="s">
        <v>13</v>
      </c>
      <c r="Z6" s="19" t="s">
        <v>14</v>
      </c>
      <c r="AA6" s="20" t="s">
        <v>15</v>
      </c>
      <c r="AB6" s="131"/>
      <c r="AC6" s="134"/>
      <c r="AD6" s="48" t="s">
        <v>17</v>
      </c>
      <c r="AE6" s="49" t="s">
        <v>18</v>
      </c>
      <c r="AF6" s="49" t="s">
        <v>19</v>
      </c>
      <c r="AG6" s="50" t="s">
        <v>20</v>
      </c>
      <c r="AH6" s="48" t="s">
        <v>17</v>
      </c>
      <c r="AI6" s="49" t="s">
        <v>18</v>
      </c>
      <c r="AJ6" s="49" t="s">
        <v>19</v>
      </c>
      <c r="AK6" s="50" t="s">
        <v>20</v>
      </c>
      <c r="AL6" s="48" t="s">
        <v>17</v>
      </c>
      <c r="AM6" s="49" t="s">
        <v>18</v>
      </c>
      <c r="AN6" s="49" t="s">
        <v>19</v>
      </c>
      <c r="AO6" s="50" t="s">
        <v>20</v>
      </c>
      <c r="AP6" s="48" t="s">
        <v>17</v>
      </c>
      <c r="AQ6" s="49" t="s">
        <v>18</v>
      </c>
      <c r="AR6" s="49" t="s">
        <v>19</v>
      </c>
      <c r="AS6" s="50" t="s">
        <v>20</v>
      </c>
      <c r="AT6" s="48" t="s">
        <v>17</v>
      </c>
      <c r="AU6" s="49" t="s">
        <v>18</v>
      </c>
      <c r="AV6" s="49" t="s">
        <v>19</v>
      </c>
      <c r="AW6" s="50" t="s">
        <v>20</v>
      </c>
      <c r="AX6" s="48" t="s">
        <v>17</v>
      </c>
      <c r="AY6" s="49" t="s">
        <v>18</v>
      </c>
      <c r="AZ6" s="49" t="s">
        <v>19</v>
      </c>
      <c r="BA6" s="50" t="s">
        <v>20</v>
      </c>
      <c r="BB6" s="4"/>
    </row>
    <row r="7" spans="1:77" ht="18.5" x14ac:dyDescent="0.45">
      <c r="A7" s="21"/>
      <c r="B7" s="57"/>
      <c r="C7" s="57"/>
      <c r="D7" s="22"/>
      <c r="E7" s="21"/>
      <c r="F7" s="22"/>
      <c r="G7" s="23"/>
      <c r="H7" s="23"/>
      <c r="I7" s="24"/>
      <c r="J7" s="21"/>
      <c r="K7" s="21"/>
      <c r="L7" s="21"/>
      <c r="M7" s="21"/>
      <c r="N7" s="23"/>
      <c r="O7" s="23"/>
      <c r="P7" s="23"/>
      <c r="Q7" s="24"/>
      <c r="R7" s="24"/>
      <c r="S7" s="23"/>
      <c r="T7" s="23"/>
      <c r="U7" s="23"/>
      <c r="V7" s="23"/>
      <c r="W7" s="22"/>
      <c r="X7" s="22"/>
      <c r="Y7" s="23"/>
      <c r="Z7" s="23"/>
      <c r="AA7" s="24"/>
      <c r="AB7" s="23"/>
      <c r="AC7" s="7"/>
      <c r="AD7" s="83"/>
      <c r="AE7" s="45"/>
      <c r="AF7" s="45"/>
      <c r="AG7" s="46"/>
      <c r="AH7" s="45"/>
      <c r="AI7" s="45"/>
      <c r="AJ7" s="45"/>
      <c r="AK7" s="46"/>
      <c r="AL7" s="45"/>
      <c r="AM7" s="45"/>
      <c r="AN7" s="45"/>
      <c r="AO7" s="46"/>
      <c r="AP7" s="45"/>
      <c r="AQ7" s="45"/>
      <c r="AR7" s="45"/>
      <c r="AS7" s="46"/>
      <c r="AT7" s="45"/>
      <c r="AU7" s="45"/>
      <c r="AV7" s="45"/>
      <c r="AW7" s="46"/>
      <c r="AX7" s="45"/>
      <c r="AY7" s="45"/>
      <c r="AZ7" s="45"/>
      <c r="BA7" s="46"/>
      <c r="BB7" s="4"/>
    </row>
    <row r="8" spans="1:77" s="100" customFormat="1" x14ac:dyDescent="0.35">
      <c r="A8" s="93" t="s">
        <v>47</v>
      </c>
      <c r="B8" s="94">
        <v>1</v>
      </c>
      <c r="C8" s="94">
        <v>2400</v>
      </c>
      <c r="D8" s="95"/>
      <c r="E8" s="93"/>
      <c r="F8" s="95"/>
      <c r="G8" s="96"/>
      <c r="H8" s="96"/>
      <c r="I8" s="96"/>
      <c r="J8" s="93">
        <f t="shared" ref="J8:J30" si="0">B8*C8</f>
        <v>2400</v>
      </c>
      <c r="K8" s="93"/>
      <c r="L8" s="93"/>
      <c r="M8" s="93"/>
      <c r="N8" s="96"/>
      <c r="O8" s="96">
        <f>B8*24*$D$2</f>
        <v>1440</v>
      </c>
      <c r="P8" s="96"/>
      <c r="Q8" s="97"/>
      <c r="R8" s="97"/>
      <c r="S8" s="96"/>
      <c r="T8" s="96">
        <f>B8*4*$D$2</f>
        <v>240</v>
      </c>
      <c r="U8" s="96"/>
      <c r="V8" s="96"/>
      <c r="W8" s="95"/>
      <c r="X8" s="95"/>
      <c r="Y8" s="96"/>
      <c r="Z8" s="96"/>
      <c r="AA8" s="96"/>
      <c r="AB8" s="96"/>
      <c r="AC8" s="98"/>
      <c r="AD8" s="98"/>
      <c r="AE8" s="98"/>
      <c r="AF8" s="98"/>
      <c r="AG8" s="99"/>
      <c r="AH8" s="98"/>
      <c r="AI8" s="98"/>
      <c r="AJ8" s="98"/>
      <c r="AK8" s="99"/>
      <c r="AL8" s="98"/>
      <c r="AM8" s="98"/>
      <c r="AN8" s="98"/>
      <c r="AO8" s="98"/>
      <c r="AP8" s="98"/>
      <c r="AQ8" s="98"/>
      <c r="AR8" s="98"/>
      <c r="AS8" s="99"/>
      <c r="AT8" s="98"/>
      <c r="AU8" s="98"/>
      <c r="AV8" s="98"/>
      <c r="AW8" s="99"/>
      <c r="AX8" s="98"/>
      <c r="AY8" s="98"/>
      <c r="AZ8" s="98"/>
      <c r="BA8" s="99"/>
    </row>
    <row r="9" spans="1:77" ht="20.25" customHeight="1" x14ac:dyDescent="0.35">
      <c r="A9" s="54" t="s">
        <v>43</v>
      </c>
      <c r="B9" s="56">
        <v>2</v>
      </c>
      <c r="C9" s="56">
        <v>300</v>
      </c>
      <c r="D9" s="42"/>
      <c r="E9" s="54"/>
      <c r="F9" s="42"/>
      <c r="J9" s="93">
        <f t="shared" si="0"/>
        <v>600</v>
      </c>
      <c r="K9" s="54"/>
      <c r="L9" s="54"/>
      <c r="M9" s="54"/>
      <c r="R9" s="54"/>
      <c r="W9" s="42"/>
      <c r="X9" s="42"/>
      <c r="AB9" s="42"/>
      <c r="AD9" s="42"/>
      <c r="AG9" s="47"/>
      <c r="AL9" s="42"/>
      <c r="AO9" s="47"/>
      <c r="AT9" s="42"/>
      <c r="AW9" s="47"/>
      <c r="AX9" s="85"/>
      <c r="AY9" s="85"/>
      <c r="AZ9" s="85"/>
      <c r="BA9" s="86"/>
      <c r="BB9" s="85"/>
      <c r="BC9" s="87"/>
      <c r="BD9" s="87"/>
      <c r="BE9" s="88"/>
      <c r="BF9" s="87"/>
      <c r="BG9" s="87"/>
      <c r="BH9" s="87"/>
      <c r="BI9" s="88"/>
      <c r="BJ9" s="89"/>
      <c r="BK9" s="89"/>
      <c r="BL9" s="89"/>
      <c r="BM9" s="90"/>
      <c r="BN9" s="91"/>
      <c r="BO9" s="91"/>
      <c r="BP9" s="91"/>
      <c r="BQ9" s="92"/>
      <c r="BU9" s="47"/>
      <c r="BY9" s="47"/>
    </row>
    <row r="10" spans="1:77" ht="20.25" customHeight="1" x14ac:dyDescent="0.35">
      <c r="A10" s="54" t="s">
        <v>44</v>
      </c>
      <c r="B10" s="56">
        <v>1</v>
      </c>
      <c r="C10" s="56">
        <v>1800</v>
      </c>
      <c r="D10" s="42"/>
      <c r="E10" s="54"/>
      <c r="F10" s="42"/>
      <c r="J10" s="93">
        <f t="shared" si="0"/>
        <v>1800</v>
      </c>
      <c r="K10" s="54"/>
      <c r="L10" s="54"/>
      <c r="M10" s="54"/>
      <c r="O10">
        <f>B10*28*$D$2</f>
        <v>1680</v>
      </c>
      <c r="R10" s="54"/>
      <c r="T10">
        <f>B10*4*$D$2</f>
        <v>240</v>
      </c>
      <c r="W10" s="42"/>
      <c r="X10" s="42"/>
      <c r="AB10" s="42"/>
      <c r="AD10" s="42"/>
      <c r="AG10" s="47"/>
      <c r="AL10" s="42"/>
      <c r="AO10" s="47"/>
      <c r="AT10" s="42"/>
      <c r="AW10" s="47"/>
      <c r="AX10" s="85"/>
      <c r="AY10" s="85"/>
      <c r="AZ10" s="85"/>
      <c r="BA10" s="86"/>
      <c r="BB10" s="85"/>
      <c r="BC10" s="87"/>
      <c r="BD10" s="87"/>
      <c r="BE10" s="88"/>
      <c r="BF10" s="87"/>
      <c r="BG10" s="87"/>
      <c r="BH10" s="87"/>
      <c r="BI10" s="88"/>
      <c r="BJ10" s="89"/>
      <c r="BK10" s="89"/>
      <c r="BL10" s="89"/>
      <c r="BM10" s="90"/>
      <c r="BN10" s="91"/>
      <c r="BO10" s="91"/>
      <c r="BP10" s="91"/>
      <c r="BQ10" s="92"/>
      <c r="BU10" s="47"/>
      <c r="BY10" s="47"/>
    </row>
    <row r="11" spans="1:77" ht="20.25" customHeight="1" x14ac:dyDescent="0.35">
      <c r="A11" s="54" t="s">
        <v>45</v>
      </c>
      <c r="B11" s="56">
        <v>1</v>
      </c>
      <c r="C11" s="56">
        <v>1000</v>
      </c>
      <c r="D11" s="42"/>
      <c r="E11" s="54"/>
      <c r="F11" s="42"/>
      <c r="J11" s="93">
        <f t="shared" si="0"/>
        <v>1000</v>
      </c>
      <c r="K11" s="54"/>
      <c r="L11" s="54"/>
      <c r="M11" s="54"/>
      <c r="R11" s="54"/>
      <c r="W11" s="42"/>
      <c r="X11" s="42"/>
      <c r="AB11" s="42"/>
      <c r="AD11" s="42"/>
      <c r="AG11" s="47"/>
      <c r="AL11" s="42"/>
      <c r="AO11" s="47"/>
      <c r="AT11" s="42"/>
      <c r="AW11" s="47"/>
      <c r="AX11" s="85"/>
      <c r="AY11" s="85"/>
      <c r="AZ11" s="85"/>
      <c r="BA11" s="86"/>
      <c r="BB11" s="85"/>
      <c r="BC11" s="87"/>
      <c r="BD11" s="87"/>
      <c r="BE11" s="88"/>
      <c r="BF11" s="87"/>
      <c r="BG11" s="87"/>
      <c r="BH11" s="87"/>
      <c r="BI11" s="88"/>
      <c r="BJ11" s="89"/>
      <c r="BK11" s="89"/>
      <c r="BL11" s="89"/>
      <c r="BM11" s="90"/>
      <c r="BN11" s="91"/>
      <c r="BO11" s="91"/>
      <c r="BP11" s="91"/>
      <c r="BQ11" s="92"/>
      <c r="BU11" s="47"/>
      <c r="BY11" s="47"/>
    </row>
    <row r="12" spans="1:77" ht="20.25" customHeight="1" x14ac:dyDescent="0.35">
      <c r="A12" s="54" t="s">
        <v>46</v>
      </c>
      <c r="B12" s="56">
        <v>1</v>
      </c>
      <c r="C12" s="56">
        <v>300</v>
      </c>
      <c r="D12" s="42"/>
      <c r="E12" s="54"/>
      <c r="F12" s="42"/>
      <c r="J12" s="93">
        <f t="shared" si="0"/>
        <v>300</v>
      </c>
      <c r="K12" s="54"/>
      <c r="L12" s="54"/>
      <c r="M12" s="54"/>
      <c r="R12" s="54"/>
      <c r="W12" s="42"/>
      <c r="X12" s="42"/>
      <c r="AB12" s="42"/>
      <c r="AD12" s="42"/>
      <c r="AG12" s="47"/>
      <c r="AL12" s="42"/>
      <c r="AO12" s="47"/>
      <c r="AT12" s="42"/>
      <c r="AW12" s="47"/>
      <c r="AX12" s="85"/>
      <c r="AY12" s="85"/>
      <c r="AZ12" s="85"/>
      <c r="BA12" s="86"/>
      <c r="BB12" s="85"/>
      <c r="BC12" s="87"/>
      <c r="BD12" s="87"/>
      <c r="BE12" s="88"/>
      <c r="BF12" s="87"/>
      <c r="BG12" s="87"/>
      <c r="BH12" s="87"/>
      <c r="BI12" s="88"/>
      <c r="BJ12" s="89"/>
      <c r="BK12" s="89"/>
      <c r="BL12" s="89"/>
      <c r="BM12" s="90"/>
      <c r="BN12" s="91"/>
      <c r="BO12" s="91"/>
      <c r="BP12" s="91"/>
      <c r="BQ12" s="92"/>
      <c r="BU12" s="47"/>
      <c r="BY12" s="47"/>
    </row>
    <row r="13" spans="1:77" ht="18.5" x14ac:dyDescent="0.45">
      <c r="A13" s="47" t="s">
        <v>35</v>
      </c>
      <c r="B13" s="56">
        <v>2</v>
      </c>
      <c r="C13" s="56">
        <v>900</v>
      </c>
      <c r="D13" s="42"/>
      <c r="E13" s="54"/>
      <c r="F13" s="42"/>
      <c r="G13" s="43"/>
      <c r="H13" s="43"/>
      <c r="I13" s="43"/>
      <c r="J13" s="93">
        <f t="shared" si="0"/>
        <v>1800</v>
      </c>
      <c r="K13" s="54"/>
      <c r="L13" s="54"/>
      <c r="M13" s="54"/>
      <c r="N13" s="43"/>
      <c r="O13" s="43">
        <f>B13*6*$D$2</f>
        <v>720</v>
      </c>
      <c r="P13" s="43"/>
      <c r="Q13" s="43"/>
      <c r="R13" s="54"/>
      <c r="S13" s="43"/>
      <c r="T13" s="43">
        <f>B13*1*$D$2</f>
        <v>120</v>
      </c>
      <c r="U13" s="43"/>
      <c r="V13" s="43"/>
      <c r="W13" s="42"/>
      <c r="X13" s="42"/>
      <c r="Y13" s="43"/>
      <c r="Z13" s="43"/>
      <c r="AA13" s="43"/>
      <c r="AB13" s="42"/>
      <c r="AC13" s="47"/>
      <c r="AD13" s="43"/>
      <c r="AE13" s="43"/>
      <c r="AF13" s="43"/>
      <c r="AG13" s="47"/>
      <c r="AH13" s="43"/>
      <c r="AI13" s="43"/>
      <c r="AJ13" s="43"/>
      <c r="AK13" s="47"/>
      <c r="AL13" s="43"/>
      <c r="AM13" s="51"/>
      <c r="AN13" s="51"/>
      <c r="AO13" s="51"/>
      <c r="AP13" s="52"/>
      <c r="AQ13" s="51"/>
      <c r="AR13" s="51"/>
      <c r="AS13" s="53"/>
      <c r="AT13" s="43"/>
      <c r="AU13" s="43"/>
      <c r="AV13" s="43"/>
      <c r="AW13" s="47"/>
      <c r="AX13" s="43"/>
      <c r="AY13" s="43"/>
      <c r="AZ13" s="43"/>
      <c r="BA13" s="47"/>
      <c r="BB13" s="4"/>
    </row>
    <row r="14" spans="1:77" x14ac:dyDescent="0.35">
      <c r="A14" s="54" t="s">
        <v>80</v>
      </c>
      <c r="B14" s="56">
        <v>1</v>
      </c>
      <c r="C14" s="56">
        <v>3250</v>
      </c>
      <c r="D14" s="42"/>
      <c r="E14" s="54"/>
      <c r="F14" s="42"/>
      <c r="J14" s="54">
        <f t="shared" si="0"/>
        <v>3250</v>
      </c>
      <c r="K14" s="54"/>
      <c r="L14" s="54"/>
      <c r="M14" s="54"/>
      <c r="O14">
        <f>B14*16*$D$2</f>
        <v>960</v>
      </c>
      <c r="R14" s="54"/>
      <c r="T14">
        <f>B14*1*$D$2</f>
        <v>60</v>
      </c>
      <c r="W14" s="42"/>
      <c r="X14" s="42"/>
      <c r="AB14" s="42"/>
      <c r="AC14" s="47"/>
      <c r="AD14" s="42"/>
      <c r="AG14" s="47"/>
      <c r="AL14" s="42"/>
      <c r="AO14" s="47"/>
      <c r="AT14" s="42"/>
      <c r="AW14" s="47"/>
      <c r="BA14" s="47"/>
      <c r="BB14" s="85"/>
      <c r="BC14" s="85"/>
      <c r="BD14" s="85"/>
      <c r="BE14" s="86"/>
      <c r="BF14" s="87"/>
      <c r="BG14" s="87"/>
      <c r="BH14" s="87"/>
      <c r="BI14" s="88"/>
      <c r="BJ14" s="89"/>
      <c r="BK14" s="89"/>
      <c r="BL14" s="89"/>
      <c r="BM14" s="90"/>
      <c r="BN14" s="91"/>
      <c r="BO14" s="91"/>
      <c r="BP14" s="91"/>
      <c r="BQ14" s="92"/>
      <c r="BU14" s="47"/>
      <c r="BY14" s="47"/>
    </row>
    <row r="15" spans="1:77" ht="18.5" x14ac:dyDescent="0.45">
      <c r="A15" s="115" t="s">
        <v>41</v>
      </c>
      <c r="B15" s="55">
        <v>0</v>
      </c>
      <c r="C15" s="55">
        <v>900</v>
      </c>
      <c r="D15" s="42"/>
      <c r="E15" s="54"/>
      <c r="F15" s="42"/>
      <c r="G15" s="43"/>
      <c r="H15" s="43"/>
      <c r="I15" s="43"/>
      <c r="J15" s="93">
        <f t="shared" si="0"/>
        <v>0</v>
      </c>
      <c r="K15" s="54"/>
      <c r="L15" s="54"/>
      <c r="M15" s="54"/>
      <c r="N15" s="43"/>
      <c r="O15" s="43">
        <f>B15*$D$2*0.5</f>
        <v>0</v>
      </c>
      <c r="P15" s="43"/>
      <c r="Q15" s="43"/>
      <c r="R15" s="54"/>
      <c r="S15" s="43"/>
      <c r="T15" s="43">
        <f>B15*$D$2*0.25</f>
        <v>0</v>
      </c>
      <c r="U15" s="43"/>
      <c r="V15" s="43"/>
      <c r="W15" s="42"/>
      <c r="X15" s="42"/>
      <c r="Y15" s="43"/>
      <c r="Z15" s="43"/>
      <c r="AA15" s="43"/>
      <c r="AB15" s="42"/>
      <c r="AC15" s="43"/>
      <c r="AD15" s="45"/>
      <c r="AE15" s="45"/>
      <c r="AF15" s="45"/>
      <c r="AG15" s="46"/>
      <c r="AH15" s="45"/>
      <c r="AI15" s="45"/>
      <c r="AJ15" s="45"/>
      <c r="AK15" s="46"/>
      <c r="AL15" s="45"/>
      <c r="AM15" s="51"/>
      <c r="AN15" s="51"/>
      <c r="AO15" s="51"/>
      <c r="AP15" s="52"/>
      <c r="AQ15" s="51"/>
      <c r="AR15" s="51"/>
      <c r="AS15" s="53"/>
      <c r="AT15" s="45"/>
      <c r="AU15" s="45"/>
      <c r="AV15" s="45"/>
      <c r="AW15" s="46"/>
      <c r="AX15" s="45"/>
      <c r="AY15" s="45"/>
      <c r="AZ15" s="45"/>
      <c r="BA15" s="46"/>
      <c r="BB15" s="4"/>
    </row>
    <row r="16" spans="1:77" ht="18.5" x14ac:dyDescent="0.45">
      <c r="A16" s="115" t="s">
        <v>30</v>
      </c>
      <c r="B16" s="56">
        <v>0</v>
      </c>
      <c r="C16" s="56">
        <v>1020</v>
      </c>
      <c r="D16" s="42"/>
      <c r="E16" s="54"/>
      <c r="F16" s="42"/>
      <c r="G16" s="43"/>
      <c r="H16" s="43"/>
      <c r="I16" s="43"/>
      <c r="J16" s="93">
        <f t="shared" si="0"/>
        <v>0</v>
      </c>
      <c r="K16" s="54"/>
      <c r="L16" s="54"/>
      <c r="M16" s="54"/>
      <c r="N16" s="43"/>
      <c r="O16" s="43"/>
      <c r="P16" s="43"/>
      <c r="Q16" s="43"/>
      <c r="R16" s="54"/>
      <c r="S16" s="43"/>
      <c r="T16" s="43">
        <f>B16*$D$2*0.25</f>
        <v>0</v>
      </c>
      <c r="U16" s="43"/>
      <c r="V16" s="43"/>
      <c r="W16" s="42"/>
      <c r="X16" s="42"/>
      <c r="Y16" s="43"/>
      <c r="Z16" s="43"/>
      <c r="AA16" s="43"/>
      <c r="AB16" s="42"/>
      <c r="AC16" s="47"/>
      <c r="AD16" s="43"/>
      <c r="AE16" s="43"/>
      <c r="AF16" s="43"/>
      <c r="AG16" s="47"/>
      <c r="AH16" s="43"/>
      <c r="AI16" s="43"/>
      <c r="AJ16" s="43"/>
      <c r="AK16" s="47"/>
      <c r="AL16" s="43"/>
      <c r="AM16" s="51"/>
      <c r="AN16" s="51"/>
      <c r="AO16" s="51"/>
      <c r="AP16" s="52"/>
      <c r="AQ16" s="51"/>
      <c r="AR16" s="51"/>
      <c r="AS16" s="53"/>
      <c r="AT16" s="43"/>
      <c r="AU16" s="43"/>
      <c r="AV16" s="43"/>
      <c r="AW16" s="47"/>
      <c r="AX16" s="43"/>
      <c r="AY16" s="43"/>
      <c r="AZ16" s="43"/>
      <c r="BA16" s="47"/>
      <c r="BB16" s="4"/>
    </row>
    <row r="17" spans="1:54" ht="18.5" x14ac:dyDescent="0.45">
      <c r="A17" s="115" t="s">
        <v>42</v>
      </c>
      <c r="B17" s="56">
        <v>0</v>
      </c>
      <c r="C17" s="56">
        <v>745</v>
      </c>
      <c r="D17" s="42"/>
      <c r="E17" s="54"/>
      <c r="F17" s="42"/>
      <c r="G17" s="43"/>
      <c r="H17" s="43"/>
      <c r="I17" s="43"/>
      <c r="J17" s="93">
        <f t="shared" si="0"/>
        <v>0</v>
      </c>
      <c r="K17" s="54"/>
      <c r="L17" s="54"/>
      <c r="M17" s="54"/>
      <c r="N17" s="43"/>
      <c r="O17" s="43"/>
      <c r="P17" s="43"/>
      <c r="Q17" s="43"/>
      <c r="R17" s="54"/>
      <c r="S17" s="43"/>
      <c r="T17" s="43">
        <f>B17*$D$2*0.25</f>
        <v>0</v>
      </c>
      <c r="U17" s="43"/>
      <c r="V17" s="43"/>
      <c r="W17" s="42"/>
      <c r="X17" s="42"/>
      <c r="Y17" s="43"/>
      <c r="Z17" s="43"/>
      <c r="AA17" s="43"/>
      <c r="AB17" s="42"/>
      <c r="AC17" s="47"/>
      <c r="AD17" s="43"/>
      <c r="AE17" s="43"/>
      <c r="AF17" s="43"/>
      <c r="AG17" s="47"/>
      <c r="AH17" s="43"/>
      <c r="AI17" s="43"/>
      <c r="AJ17" s="43"/>
      <c r="AK17" s="47"/>
      <c r="AL17" s="43"/>
      <c r="AM17" s="51"/>
      <c r="AN17" s="51"/>
      <c r="AO17" s="51"/>
      <c r="AP17" s="52"/>
      <c r="AQ17" s="51"/>
      <c r="AR17" s="51"/>
      <c r="AS17" s="53"/>
      <c r="AT17" s="43"/>
      <c r="AU17" s="43"/>
      <c r="AV17" s="43"/>
      <c r="AW17" s="47"/>
      <c r="AX17" s="43"/>
      <c r="AY17" s="43"/>
      <c r="AZ17" s="43"/>
      <c r="BA17" s="47"/>
      <c r="BB17" s="4"/>
    </row>
    <row r="18" spans="1:54" ht="18.5" x14ac:dyDescent="0.45">
      <c r="A18" s="115" t="s">
        <v>29</v>
      </c>
      <c r="B18" s="56">
        <v>0</v>
      </c>
      <c r="C18" s="56">
        <v>350</v>
      </c>
      <c r="D18" s="42"/>
      <c r="E18" s="54"/>
      <c r="F18" s="42"/>
      <c r="G18" s="43"/>
      <c r="H18" s="43"/>
      <c r="I18" s="43"/>
      <c r="J18" s="93">
        <f t="shared" si="0"/>
        <v>0</v>
      </c>
      <c r="K18" s="54"/>
      <c r="L18" s="54"/>
      <c r="M18" s="54"/>
      <c r="N18" s="43"/>
      <c r="O18" s="43">
        <f>B18*4*$D$2</f>
        <v>0</v>
      </c>
      <c r="P18" s="43"/>
      <c r="Q18" s="43"/>
      <c r="R18" s="54"/>
      <c r="S18" s="43"/>
      <c r="T18" s="43">
        <f>B18*0.2*$D$2</f>
        <v>0</v>
      </c>
      <c r="U18" s="43"/>
      <c r="V18" s="43"/>
      <c r="W18" s="42"/>
      <c r="X18" s="42"/>
      <c r="Y18" s="43"/>
      <c r="Z18" s="43"/>
      <c r="AA18" s="43"/>
      <c r="AB18" s="42"/>
      <c r="AC18" s="47"/>
      <c r="AD18" s="43"/>
      <c r="AE18" s="43"/>
      <c r="AF18" s="43"/>
      <c r="AG18" s="47"/>
      <c r="AH18" s="43"/>
      <c r="AI18" s="43"/>
      <c r="AJ18" s="43"/>
      <c r="AK18" s="47"/>
      <c r="AL18" s="43"/>
      <c r="AM18" s="51"/>
      <c r="AN18" s="51"/>
      <c r="AO18" s="51"/>
      <c r="AP18" s="52"/>
      <c r="AQ18" s="51"/>
      <c r="AR18" s="51"/>
      <c r="AS18" s="53"/>
      <c r="AT18" s="43"/>
      <c r="AU18" s="43"/>
      <c r="AV18" s="43"/>
      <c r="AW18" s="47"/>
      <c r="AX18" s="43"/>
      <c r="AY18" s="43"/>
      <c r="AZ18" s="43"/>
      <c r="BA18" s="47"/>
      <c r="BB18" s="4"/>
    </row>
    <row r="19" spans="1:54" ht="18.5" x14ac:dyDescent="0.45">
      <c r="A19" s="115" t="s">
        <v>39</v>
      </c>
      <c r="B19" s="56">
        <v>3</v>
      </c>
      <c r="C19" s="56">
        <v>2600</v>
      </c>
      <c r="D19" s="42"/>
      <c r="E19" s="54"/>
      <c r="F19" s="42"/>
      <c r="G19" s="43"/>
      <c r="H19" s="43"/>
      <c r="I19" s="43"/>
      <c r="J19" s="93">
        <f t="shared" si="0"/>
        <v>7800</v>
      </c>
      <c r="K19" s="54"/>
      <c r="L19" s="54"/>
      <c r="M19" s="54"/>
      <c r="N19" s="43"/>
      <c r="O19" s="43">
        <f>B19*32*$D$2</f>
        <v>5760</v>
      </c>
      <c r="P19" s="43"/>
      <c r="Q19" s="43"/>
      <c r="R19" s="54"/>
      <c r="S19" s="43"/>
      <c r="T19" s="43">
        <f>B19*1*$D$2</f>
        <v>180</v>
      </c>
      <c r="U19" s="43"/>
      <c r="V19" s="43"/>
      <c r="W19" s="42"/>
      <c r="X19" s="42"/>
      <c r="Y19" s="43"/>
      <c r="Z19" s="43"/>
      <c r="AA19" s="43"/>
      <c r="AB19" s="42"/>
      <c r="AC19" s="47"/>
      <c r="AD19" s="43"/>
      <c r="AE19" s="43"/>
      <c r="AF19" s="43"/>
      <c r="AG19" s="47"/>
      <c r="AH19" s="43"/>
      <c r="AI19" s="43"/>
      <c r="AJ19" s="43"/>
      <c r="AK19" s="47"/>
      <c r="AL19" s="43"/>
      <c r="AM19" s="51"/>
      <c r="AN19" s="51"/>
      <c r="AO19" s="51"/>
      <c r="AP19" s="52"/>
      <c r="AQ19" s="51"/>
      <c r="AR19" s="51"/>
      <c r="AS19" s="53"/>
      <c r="AT19" s="43"/>
      <c r="AU19" s="43"/>
      <c r="AV19" s="43"/>
      <c r="AW19" s="47"/>
      <c r="AX19" s="43"/>
      <c r="AY19" s="43"/>
      <c r="AZ19" s="43"/>
      <c r="BA19" s="47"/>
      <c r="BB19" s="4"/>
    </row>
    <row r="20" spans="1:54" ht="18.5" x14ac:dyDescent="0.45">
      <c r="A20" s="114" t="s">
        <v>94</v>
      </c>
      <c r="B20" s="56">
        <v>1</v>
      </c>
      <c r="C20" s="56">
        <v>900</v>
      </c>
      <c r="D20" s="42"/>
      <c r="E20" s="54"/>
      <c r="F20" s="42"/>
      <c r="G20" s="43"/>
      <c r="H20" s="43"/>
      <c r="I20" s="43"/>
      <c r="J20" s="93">
        <f t="shared" si="0"/>
        <v>900</v>
      </c>
      <c r="K20" s="54"/>
      <c r="L20" s="54"/>
      <c r="M20" s="54"/>
      <c r="N20" s="43"/>
      <c r="O20" s="43">
        <v>960</v>
      </c>
      <c r="P20" s="43"/>
      <c r="Q20" s="43"/>
      <c r="R20" s="54"/>
      <c r="S20" s="43"/>
      <c r="T20" s="43"/>
      <c r="U20" s="43"/>
      <c r="V20" s="43"/>
      <c r="W20" s="42"/>
      <c r="X20" s="42"/>
      <c r="Y20" s="43"/>
      <c r="Z20" s="43"/>
      <c r="AA20" s="43"/>
      <c r="AB20" s="42"/>
      <c r="AC20" s="47"/>
      <c r="AD20" s="43"/>
      <c r="AE20" s="43"/>
      <c r="AF20" s="43"/>
      <c r="AG20" s="47"/>
      <c r="AH20" s="43"/>
      <c r="AI20" s="43"/>
      <c r="AJ20" s="43"/>
      <c r="AK20" s="47"/>
      <c r="AL20" s="43"/>
      <c r="AM20" s="51"/>
      <c r="AN20" s="51"/>
      <c r="AO20" s="51"/>
      <c r="AP20" s="52"/>
      <c r="AQ20" s="51"/>
      <c r="AR20" s="51"/>
      <c r="AS20" s="53"/>
      <c r="AT20" s="43"/>
      <c r="AU20" s="43"/>
      <c r="AV20" s="43"/>
      <c r="AW20" s="47"/>
      <c r="AX20" s="43"/>
      <c r="AY20" s="43"/>
      <c r="AZ20" s="43"/>
      <c r="BA20" s="47"/>
      <c r="BB20" s="4"/>
    </row>
    <row r="21" spans="1:54" ht="18.5" x14ac:dyDescent="0.45">
      <c r="A21" s="47" t="s">
        <v>32</v>
      </c>
      <c r="B21" s="56">
        <v>5</v>
      </c>
      <c r="C21" s="56">
        <v>700</v>
      </c>
      <c r="D21" s="42"/>
      <c r="E21" s="54"/>
      <c r="F21" s="42"/>
      <c r="G21" s="43"/>
      <c r="H21" s="43"/>
      <c r="I21" s="43"/>
      <c r="J21" s="93">
        <f t="shared" si="0"/>
        <v>3500</v>
      </c>
      <c r="K21" s="54"/>
      <c r="L21" s="54"/>
      <c r="M21" s="54"/>
      <c r="N21" s="43"/>
      <c r="O21" s="43">
        <f>B21*32*$D$2</f>
        <v>9600</v>
      </c>
      <c r="P21" s="43"/>
      <c r="Q21" s="43"/>
      <c r="R21" s="54"/>
      <c r="S21" s="43"/>
      <c r="T21" s="43">
        <f>B21*1*$D$2</f>
        <v>300</v>
      </c>
      <c r="U21" s="43"/>
      <c r="V21" s="43"/>
      <c r="W21" s="42"/>
      <c r="X21" s="42"/>
      <c r="Y21" s="43"/>
      <c r="Z21" s="43"/>
      <c r="AA21" s="43"/>
      <c r="AB21" s="42"/>
      <c r="AC21" s="47"/>
      <c r="AD21" s="43"/>
      <c r="AE21" s="43"/>
      <c r="AF21" s="43"/>
      <c r="AG21" s="47"/>
      <c r="AH21" s="43"/>
      <c r="AI21" s="43"/>
      <c r="AJ21" s="43"/>
      <c r="AK21" s="47"/>
      <c r="AL21" s="43"/>
      <c r="AM21" s="51"/>
      <c r="AN21" s="51"/>
      <c r="AO21" s="51"/>
      <c r="AP21" s="52"/>
      <c r="AQ21" s="51"/>
      <c r="AR21" s="51"/>
      <c r="AS21" s="53"/>
      <c r="AT21" s="43"/>
      <c r="AU21" s="43"/>
      <c r="AV21" s="43"/>
      <c r="AW21" s="47"/>
      <c r="AX21" s="43"/>
      <c r="AY21" s="43"/>
      <c r="AZ21" s="43"/>
      <c r="BA21" s="47"/>
      <c r="BB21" s="4"/>
    </row>
    <row r="22" spans="1:54" ht="18.5" x14ac:dyDescent="0.45">
      <c r="A22" s="47" t="s">
        <v>93</v>
      </c>
      <c r="B22" s="56">
        <v>1</v>
      </c>
      <c r="C22" s="56">
        <v>800</v>
      </c>
      <c r="D22" s="42"/>
      <c r="E22" s="54"/>
      <c r="F22" s="42"/>
      <c r="G22" s="43"/>
      <c r="H22" s="43"/>
      <c r="I22" s="43"/>
      <c r="J22" s="93">
        <f t="shared" si="0"/>
        <v>800</v>
      </c>
      <c r="K22" s="54"/>
      <c r="L22" s="54"/>
      <c r="M22" s="54"/>
      <c r="N22" s="43"/>
      <c r="O22" s="43"/>
      <c r="P22" s="43"/>
      <c r="Q22" s="43"/>
      <c r="R22" s="54"/>
      <c r="S22" s="43"/>
      <c r="T22" s="43"/>
      <c r="U22" s="43"/>
      <c r="V22" s="43"/>
      <c r="W22" s="42"/>
      <c r="X22" s="42"/>
      <c r="Y22" s="43"/>
      <c r="Z22" s="43"/>
      <c r="AA22" s="43"/>
      <c r="AB22" s="42"/>
      <c r="AC22" s="47"/>
      <c r="AD22" s="43"/>
      <c r="AE22" s="43"/>
      <c r="AF22" s="43"/>
      <c r="AG22" s="47"/>
      <c r="AH22" s="43"/>
      <c r="AI22" s="43"/>
      <c r="AJ22" s="43"/>
      <c r="AK22" s="47"/>
      <c r="AL22" s="43"/>
      <c r="AM22" s="51"/>
      <c r="AN22" s="51"/>
      <c r="AO22" s="51"/>
      <c r="AP22" s="52"/>
      <c r="AQ22" s="51"/>
      <c r="AR22" s="51"/>
      <c r="AS22" s="53"/>
      <c r="AT22" s="43"/>
      <c r="AU22" s="43"/>
      <c r="AV22" s="43"/>
      <c r="AW22" s="47"/>
      <c r="AX22" s="43"/>
      <c r="AY22" s="43"/>
      <c r="AZ22" s="43"/>
      <c r="BA22" s="47"/>
      <c r="BB22" s="4"/>
    </row>
    <row r="23" spans="1:54" ht="18.5" x14ac:dyDescent="0.45">
      <c r="A23" s="47" t="s">
        <v>34</v>
      </c>
      <c r="B23" s="56">
        <v>5</v>
      </c>
      <c r="C23" s="56">
        <v>150</v>
      </c>
      <c r="D23" s="42"/>
      <c r="E23" s="54"/>
      <c r="F23" s="42"/>
      <c r="G23" s="43"/>
      <c r="H23" s="43"/>
      <c r="I23" s="43"/>
      <c r="J23" s="93">
        <f t="shared" si="0"/>
        <v>750</v>
      </c>
      <c r="K23" s="54"/>
      <c r="L23" s="54"/>
      <c r="M23" s="54"/>
      <c r="N23" s="43"/>
      <c r="O23" s="43">
        <f>B23*8*$D$2</f>
        <v>2400</v>
      </c>
      <c r="P23" s="43"/>
      <c r="Q23" s="43"/>
      <c r="R23" s="54"/>
      <c r="S23" s="43"/>
      <c r="T23" s="43">
        <f t="shared" ref="T23" si="1">B23*1*$D$2</f>
        <v>300</v>
      </c>
      <c r="U23" s="43"/>
      <c r="V23" s="43"/>
      <c r="W23" s="42"/>
      <c r="X23" s="42"/>
      <c r="Y23" s="43"/>
      <c r="Z23" s="43"/>
      <c r="AA23" s="43"/>
      <c r="AB23" s="42"/>
      <c r="AC23" s="47"/>
      <c r="AD23" s="43"/>
      <c r="AE23" s="43"/>
      <c r="AF23" s="43"/>
      <c r="AG23" s="47"/>
      <c r="AH23" s="43"/>
      <c r="AI23" s="43"/>
      <c r="AJ23" s="43"/>
      <c r="AK23" s="47"/>
      <c r="AL23" s="43"/>
      <c r="AM23" s="51"/>
      <c r="AN23" s="51"/>
      <c r="AO23" s="51"/>
      <c r="AP23" s="52"/>
      <c r="AQ23" s="51"/>
      <c r="AR23" s="51"/>
      <c r="AS23" s="53"/>
      <c r="AT23" s="43"/>
      <c r="AU23" s="43"/>
      <c r="AV23" s="43"/>
      <c r="AW23" s="47"/>
      <c r="AX23" s="43"/>
      <c r="AY23" s="43"/>
      <c r="AZ23" s="43"/>
      <c r="BA23" s="47"/>
      <c r="BB23" s="4"/>
    </row>
    <row r="24" spans="1:54" ht="18.5" x14ac:dyDescent="0.45">
      <c r="A24" s="47" t="s">
        <v>48</v>
      </c>
      <c r="B24" s="56">
        <v>1</v>
      </c>
      <c r="C24" s="56">
        <v>1500</v>
      </c>
      <c r="D24" s="42"/>
      <c r="E24" s="54"/>
      <c r="F24" s="42"/>
      <c r="G24" s="43"/>
      <c r="H24" s="43"/>
      <c r="I24" s="43"/>
      <c r="J24" s="93">
        <f t="shared" si="0"/>
        <v>1500</v>
      </c>
      <c r="K24" s="54"/>
      <c r="L24" s="54"/>
      <c r="M24" s="54"/>
      <c r="N24" s="43"/>
      <c r="O24" s="43"/>
      <c r="P24" s="43"/>
      <c r="Q24" s="43"/>
      <c r="R24" s="54"/>
      <c r="S24" s="43"/>
      <c r="T24" s="43"/>
      <c r="U24" s="43"/>
      <c r="V24" s="43"/>
      <c r="W24" s="54"/>
      <c r="X24" s="43"/>
      <c r="Y24" s="43"/>
      <c r="Z24" s="43"/>
      <c r="AA24" s="43"/>
      <c r="AB24" s="42"/>
      <c r="AC24" s="47"/>
      <c r="AD24" s="43"/>
      <c r="AE24" s="43"/>
      <c r="AF24" s="43"/>
      <c r="AG24" s="47"/>
      <c r="AH24" s="43"/>
      <c r="AI24" s="43"/>
      <c r="AJ24" s="43"/>
      <c r="AK24" s="47"/>
      <c r="AL24" s="43"/>
      <c r="AM24" s="51"/>
      <c r="AN24" s="51"/>
      <c r="AO24" s="51"/>
      <c r="AP24" s="52"/>
      <c r="AQ24" s="51"/>
      <c r="AR24" s="51"/>
      <c r="AS24" s="53"/>
      <c r="AT24" s="43"/>
      <c r="AU24" s="43"/>
      <c r="AV24" s="43"/>
      <c r="AW24" s="47"/>
      <c r="AX24" s="43"/>
      <c r="AY24" s="43"/>
      <c r="AZ24" s="43"/>
      <c r="BA24" s="47"/>
      <c r="BB24" s="4"/>
    </row>
    <row r="25" spans="1:54" ht="18.5" x14ac:dyDescent="0.45">
      <c r="A25" s="54" t="s">
        <v>82</v>
      </c>
      <c r="B25" s="55">
        <v>2</v>
      </c>
      <c r="C25" s="55">
        <v>1000</v>
      </c>
      <c r="D25" s="42"/>
      <c r="E25" s="54"/>
      <c r="F25" s="42"/>
      <c r="G25" s="43"/>
      <c r="H25" s="43"/>
      <c r="I25" s="43"/>
      <c r="J25" s="93">
        <f t="shared" si="0"/>
        <v>2000</v>
      </c>
      <c r="K25" s="54"/>
      <c r="L25" s="54"/>
      <c r="M25" s="54"/>
      <c r="N25" s="43"/>
      <c r="O25" s="43"/>
      <c r="P25" s="43"/>
      <c r="Q25" s="43"/>
      <c r="R25" s="54"/>
      <c r="S25" s="43"/>
      <c r="T25" s="43"/>
      <c r="U25" s="43"/>
      <c r="V25" s="43"/>
      <c r="W25" s="54"/>
      <c r="X25" s="43"/>
      <c r="Y25" s="43"/>
      <c r="Z25" s="43"/>
      <c r="AA25" s="43"/>
      <c r="AB25" s="42"/>
      <c r="AC25" s="47"/>
      <c r="AD25" s="43"/>
      <c r="AE25" s="43"/>
      <c r="AF25" s="43"/>
      <c r="AG25" s="47"/>
      <c r="AH25" s="43"/>
      <c r="AI25" s="43"/>
      <c r="AJ25" s="43"/>
      <c r="AK25" s="47"/>
      <c r="AL25" s="43"/>
      <c r="AM25" s="51"/>
      <c r="AN25" s="51"/>
      <c r="AO25" s="51"/>
      <c r="AP25" s="52"/>
      <c r="AQ25" s="51"/>
      <c r="AR25" s="51"/>
      <c r="AS25" s="53"/>
      <c r="AT25" s="43"/>
      <c r="AU25" s="43"/>
      <c r="AV25" s="43"/>
      <c r="AW25" s="47"/>
      <c r="AX25" s="43"/>
      <c r="AY25" s="43"/>
      <c r="AZ25" s="43"/>
      <c r="BA25" s="47"/>
      <c r="BB25" s="4"/>
    </row>
    <row r="26" spans="1:54" ht="18.5" x14ac:dyDescent="0.45">
      <c r="A26" s="116" t="s">
        <v>95</v>
      </c>
      <c r="B26" s="55">
        <v>1</v>
      </c>
      <c r="C26" s="55">
        <v>400</v>
      </c>
      <c r="D26" s="42"/>
      <c r="E26" s="54"/>
      <c r="F26" s="42"/>
      <c r="G26" s="43"/>
      <c r="H26" s="43"/>
      <c r="I26" s="43"/>
      <c r="J26" s="93">
        <f t="shared" si="0"/>
        <v>400</v>
      </c>
      <c r="K26" s="54"/>
      <c r="L26" s="54"/>
      <c r="M26" s="54"/>
      <c r="N26" s="43"/>
      <c r="O26" s="43"/>
      <c r="P26" s="43"/>
      <c r="Q26" s="43"/>
      <c r="R26" s="54"/>
      <c r="S26" s="43"/>
      <c r="T26" s="43"/>
      <c r="U26" s="43"/>
      <c r="V26" s="43"/>
      <c r="W26" s="54"/>
      <c r="X26" s="43"/>
      <c r="Y26" s="43"/>
      <c r="Z26" s="43"/>
      <c r="AA26" s="43"/>
      <c r="AB26" s="42"/>
      <c r="AC26" s="47"/>
      <c r="AD26" s="43"/>
      <c r="AE26" s="43"/>
      <c r="AF26" s="43"/>
      <c r="AG26" s="47"/>
      <c r="AH26" s="43"/>
      <c r="AI26" s="43"/>
      <c r="AJ26" s="43"/>
      <c r="AK26" s="47"/>
      <c r="AL26" s="43"/>
      <c r="AM26" s="51"/>
      <c r="AN26" s="51"/>
      <c r="AO26" s="51"/>
      <c r="AP26" s="52"/>
      <c r="AQ26" s="51"/>
      <c r="AR26" s="51"/>
      <c r="AS26" s="53"/>
      <c r="AT26" s="43"/>
      <c r="AU26" s="43"/>
      <c r="AV26" s="43"/>
      <c r="AW26" s="47"/>
      <c r="AX26" s="43"/>
      <c r="AY26" s="43"/>
      <c r="AZ26" s="43"/>
      <c r="BA26" s="47"/>
      <c r="BB26" s="4"/>
    </row>
    <row r="27" spans="1:54" ht="18.5" x14ac:dyDescent="0.45">
      <c r="A27" s="116" t="s">
        <v>83</v>
      </c>
      <c r="B27" s="55">
        <v>2</v>
      </c>
      <c r="C27" s="55">
        <v>600</v>
      </c>
      <c r="D27" s="42"/>
      <c r="E27" s="54"/>
      <c r="F27" s="42"/>
      <c r="G27" s="43"/>
      <c r="H27" s="43"/>
      <c r="I27" s="43"/>
      <c r="J27" s="93">
        <f t="shared" si="0"/>
        <v>1200</v>
      </c>
      <c r="K27" s="54"/>
      <c r="L27" s="54"/>
      <c r="M27" s="54"/>
      <c r="N27" s="43"/>
      <c r="O27" s="43"/>
      <c r="P27" s="43"/>
      <c r="Q27" s="43"/>
      <c r="R27" s="54"/>
      <c r="S27" s="43"/>
      <c r="T27" s="43"/>
      <c r="U27" s="43"/>
      <c r="V27" s="43"/>
      <c r="W27" s="54"/>
      <c r="X27" s="43"/>
      <c r="Y27" s="43"/>
      <c r="Z27" s="43"/>
      <c r="AA27" s="43"/>
      <c r="AB27" s="42"/>
      <c r="AC27" s="47"/>
      <c r="AD27" s="43"/>
      <c r="AE27" s="43"/>
      <c r="AF27" s="43"/>
      <c r="AG27" s="47"/>
      <c r="AH27" s="43"/>
      <c r="AI27" s="43"/>
      <c r="AJ27" s="43"/>
      <c r="AK27" s="47"/>
      <c r="AL27" s="43"/>
      <c r="AM27" s="51"/>
      <c r="AN27" s="51"/>
      <c r="AO27" s="51"/>
      <c r="AP27" s="52"/>
      <c r="AQ27" s="51"/>
      <c r="AR27" s="51"/>
      <c r="AS27" s="53"/>
      <c r="AT27" s="43"/>
      <c r="AU27" s="43"/>
      <c r="AV27" s="43"/>
      <c r="AW27" s="47"/>
      <c r="AX27" s="43"/>
      <c r="AY27" s="43"/>
      <c r="AZ27" s="43"/>
      <c r="BA27" s="47"/>
      <c r="BB27" s="4"/>
    </row>
    <row r="28" spans="1:54" ht="18.5" x14ac:dyDescent="0.45">
      <c r="A28" s="116" t="s">
        <v>96</v>
      </c>
      <c r="B28" s="55">
        <v>1</v>
      </c>
      <c r="C28" s="55">
        <v>4550</v>
      </c>
      <c r="D28" s="42"/>
      <c r="E28" s="54"/>
      <c r="F28" s="42"/>
      <c r="G28" s="43"/>
      <c r="H28" s="43"/>
      <c r="I28" s="43"/>
      <c r="J28" s="93">
        <f t="shared" si="0"/>
        <v>4550</v>
      </c>
      <c r="K28" s="54"/>
      <c r="L28" s="54"/>
      <c r="M28" s="54"/>
      <c r="N28" s="43"/>
      <c r="O28" s="43"/>
      <c r="P28" s="43"/>
      <c r="Q28" s="43"/>
      <c r="R28" s="54"/>
      <c r="S28" s="43"/>
      <c r="T28" s="43"/>
      <c r="U28" s="43"/>
      <c r="V28" s="43"/>
      <c r="W28" s="54"/>
      <c r="X28" s="43"/>
      <c r="Y28" s="43"/>
      <c r="Z28" s="43"/>
      <c r="AA28" s="43"/>
      <c r="AB28" s="42"/>
      <c r="AC28" s="47"/>
      <c r="AD28" s="43"/>
      <c r="AE28" s="43"/>
      <c r="AF28" s="43"/>
      <c r="AG28" s="47"/>
      <c r="AH28" s="43"/>
      <c r="AI28" s="43"/>
      <c r="AJ28" s="43"/>
      <c r="AK28" s="47"/>
      <c r="AL28" s="43"/>
      <c r="AM28" s="51"/>
      <c r="AN28" s="51"/>
      <c r="AO28" s="51"/>
      <c r="AP28" s="52"/>
      <c r="AQ28" s="51"/>
      <c r="AR28" s="51"/>
      <c r="AS28" s="53"/>
      <c r="AT28" s="43"/>
      <c r="AU28" s="43"/>
      <c r="AV28" s="43"/>
      <c r="AW28" s="47"/>
      <c r="AX28" s="43"/>
      <c r="AY28" s="43"/>
      <c r="AZ28" s="43"/>
      <c r="BA28" s="47"/>
      <c r="BB28" s="4"/>
    </row>
    <row r="29" spans="1:54" ht="18.5" x14ac:dyDescent="0.45">
      <c r="A29" s="54" t="s">
        <v>84</v>
      </c>
      <c r="B29" s="55">
        <v>28</v>
      </c>
      <c r="C29" s="55">
        <f>11*20</f>
        <v>220</v>
      </c>
      <c r="D29" s="42"/>
      <c r="E29" s="54"/>
      <c r="F29" s="42"/>
      <c r="G29" s="43"/>
      <c r="H29" s="43"/>
      <c r="I29" s="43"/>
      <c r="J29" s="93">
        <f t="shared" si="0"/>
        <v>6160</v>
      </c>
      <c r="K29" s="54"/>
      <c r="L29" s="54"/>
      <c r="M29" s="54"/>
      <c r="N29" s="43"/>
      <c r="O29" s="43"/>
      <c r="P29" s="43"/>
      <c r="Q29" s="43"/>
      <c r="R29" s="54"/>
      <c r="S29" s="43"/>
      <c r="T29" s="43"/>
      <c r="U29" s="43"/>
      <c r="V29" s="43"/>
      <c r="W29" s="54"/>
      <c r="X29" s="43"/>
      <c r="Y29" s="43"/>
      <c r="Z29" s="43"/>
      <c r="AA29" s="43"/>
      <c r="AB29" s="42"/>
      <c r="AC29" s="47"/>
      <c r="AD29" s="43"/>
      <c r="AE29" s="43"/>
      <c r="AF29" s="43"/>
      <c r="AG29" s="47"/>
      <c r="AH29" s="43"/>
      <c r="AI29" s="43"/>
      <c r="AJ29" s="43"/>
      <c r="AK29" s="47"/>
      <c r="AL29" s="43"/>
      <c r="AM29" s="51"/>
      <c r="AN29" s="51"/>
      <c r="AO29" s="51"/>
      <c r="AP29" s="52"/>
      <c r="AQ29" s="51"/>
      <c r="AR29" s="51"/>
      <c r="AS29" s="53"/>
      <c r="AT29" s="43"/>
      <c r="AU29" s="43"/>
      <c r="AV29" s="43"/>
      <c r="AW29" s="47"/>
      <c r="AX29" s="43"/>
      <c r="AY29" s="43"/>
      <c r="AZ29" s="43"/>
      <c r="BA29" s="47"/>
      <c r="BB29" s="4"/>
    </row>
    <row r="30" spans="1:54" ht="18.5" x14ac:dyDescent="0.45">
      <c r="A30" s="54" t="s">
        <v>92</v>
      </c>
      <c r="B30" s="55">
        <v>6</v>
      </c>
      <c r="C30" s="55">
        <v>600</v>
      </c>
      <c r="D30" s="42"/>
      <c r="E30" s="54"/>
      <c r="F30" s="42"/>
      <c r="G30" s="43"/>
      <c r="H30" s="43"/>
      <c r="I30" s="43"/>
      <c r="J30" s="93">
        <f t="shared" si="0"/>
        <v>3600</v>
      </c>
      <c r="K30" s="54"/>
      <c r="L30" s="54"/>
      <c r="M30" s="54"/>
      <c r="N30" s="43"/>
      <c r="O30" s="43"/>
      <c r="P30" s="43"/>
      <c r="Q30" s="47"/>
      <c r="R30" s="47"/>
      <c r="S30" s="43"/>
      <c r="T30" s="43"/>
      <c r="U30" s="43"/>
      <c r="V30" s="43"/>
      <c r="W30" s="54"/>
      <c r="X30" s="43"/>
      <c r="Y30" s="43"/>
      <c r="Z30" s="43"/>
      <c r="AA30" s="47"/>
      <c r="AB30" s="43"/>
      <c r="AC30" s="43"/>
      <c r="AD30" s="43"/>
      <c r="AE30" s="43"/>
      <c r="AF30" s="43"/>
      <c r="AG30" s="47"/>
      <c r="AH30" s="43"/>
      <c r="AI30" s="43"/>
      <c r="AJ30" s="43"/>
      <c r="AK30" s="47"/>
      <c r="AL30" s="43"/>
      <c r="AM30" s="51"/>
      <c r="AN30" s="51"/>
      <c r="AO30" s="51"/>
      <c r="AP30" s="51"/>
      <c r="AQ30" s="51"/>
      <c r="AR30" s="51"/>
      <c r="AS30" s="53"/>
      <c r="AT30" s="43"/>
      <c r="AU30" s="43"/>
      <c r="AV30" s="43"/>
      <c r="AW30" s="47"/>
      <c r="AX30" s="43"/>
      <c r="AY30" s="43"/>
      <c r="AZ30" s="43"/>
      <c r="BA30" s="47"/>
      <c r="BB30" s="4"/>
    </row>
    <row r="31" spans="1:54" s="100" customFormat="1" x14ac:dyDescent="0.35">
      <c r="A31" s="93" t="s">
        <v>85</v>
      </c>
      <c r="B31" s="94">
        <v>2</v>
      </c>
      <c r="C31" s="94">
        <v>1500</v>
      </c>
      <c r="D31" s="95"/>
      <c r="E31" s="93"/>
      <c r="F31" s="95"/>
      <c r="G31" s="96"/>
      <c r="H31" s="96"/>
      <c r="I31" s="96"/>
      <c r="J31" s="93">
        <f>B31*C31</f>
        <v>3000</v>
      </c>
      <c r="K31" s="93"/>
      <c r="L31" s="93"/>
      <c r="M31" s="93"/>
      <c r="N31" s="96"/>
      <c r="O31" s="96"/>
      <c r="P31" s="96"/>
      <c r="Q31" s="97"/>
      <c r="R31" s="97"/>
      <c r="S31" s="96"/>
      <c r="T31" s="96"/>
      <c r="U31" s="96"/>
      <c r="V31" s="96"/>
      <c r="W31" s="95"/>
      <c r="X31" s="95"/>
      <c r="Y31" s="96"/>
      <c r="Z31" s="96"/>
      <c r="AA31" s="97"/>
      <c r="AB31" s="96"/>
      <c r="AC31" s="98"/>
      <c r="AD31" s="101"/>
      <c r="AE31" s="98"/>
      <c r="AF31" s="98"/>
      <c r="AG31" s="99"/>
      <c r="AH31" s="98"/>
      <c r="AI31" s="98"/>
      <c r="AJ31" s="98"/>
      <c r="AK31" s="99"/>
      <c r="AL31" s="98"/>
      <c r="AM31" s="98"/>
      <c r="AN31" s="98"/>
      <c r="AO31" s="99"/>
      <c r="AP31" s="98"/>
      <c r="AQ31" s="98"/>
      <c r="AR31" s="98"/>
      <c r="AS31" s="99"/>
      <c r="AT31" s="98"/>
      <c r="AU31" s="98"/>
      <c r="AV31" s="98"/>
      <c r="AW31" s="99"/>
      <c r="AX31" s="98"/>
      <c r="AY31" s="98"/>
      <c r="AZ31" s="98"/>
      <c r="BA31" s="99"/>
    </row>
    <row r="32" spans="1:54" ht="18.5" x14ac:dyDescent="0.45">
      <c r="A32" s="84" t="s">
        <v>38</v>
      </c>
      <c r="B32" s="55">
        <v>24</v>
      </c>
      <c r="C32" s="55"/>
      <c r="D32" s="42"/>
      <c r="E32" s="54"/>
      <c r="F32" s="42"/>
      <c r="G32" s="43"/>
      <c r="H32" s="43"/>
      <c r="I32" s="43"/>
      <c r="J32" s="54"/>
      <c r="K32" s="54"/>
      <c r="L32" s="54"/>
      <c r="M32" s="54"/>
      <c r="N32" s="43"/>
      <c r="O32" s="43">
        <f>B32*$D$2</f>
        <v>1440</v>
      </c>
      <c r="P32" s="43"/>
      <c r="Q32" s="43"/>
      <c r="R32" s="54"/>
      <c r="S32" s="43"/>
      <c r="T32" s="43"/>
      <c r="U32" s="43"/>
      <c r="V32" s="43"/>
      <c r="W32" s="54"/>
      <c r="X32" s="43"/>
      <c r="Y32" s="43"/>
      <c r="Z32" s="43"/>
      <c r="AA32" s="43"/>
      <c r="AB32" s="42"/>
      <c r="AC32" s="47"/>
      <c r="AD32" s="43"/>
      <c r="AE32" s="43"/>
      <c r="AF32" s="43"/>
      <c r="AG32" s="47"/>
      <c r="AH32" s="43"/>
      <c r="AI32" s="43"/>
      <c r="AJ32" s="43"/>
      <c r="AK32" s="47"/>
      <c r="AL32" s="43"/>
      <c r="AM32" s="51"/>
      <c r="AN32" s="51"/>
      <c r="AO32" s="51"/>
      <c r="AP32" s="52"/>
      <c r="AQ32" s="51"/>
      <c r="AR32" s="51"/>
      <c r="AS32" s="53"/>
      <c r="AT32" s="43"/>
      <c r="AU32" s="43"/>
      <c r="AV32" s="43"/>
      <c r="AW32" s="47"/>
      <c r="AX32" s="43"/>
      <c r="AY32" s="43"/>
      <c r="AZ32" s="43"/>
      <c r="BA32" s="47"/>
      <c r="BB32" s="4"/>
    </row>
    <row r="33" spans="1:54" ht="18.5" x14ac:dyDescent="0.45">
      <c r="A33" s="84" t="s">
        <v>51</v>
      </c>
      <c r="B33" s="55">
        <v>80</v>
      </c>
      <c r="C33" s="55"/>
      <c r="D33" s="42"/>
      <c r="E33" s="54"/>
      <c r="F33" s="42"/>
      <c r="G33" s="43"/>
      <c r="H33" s="43"/>
      <c r="I33" s="43"/>
      <c r="J33" s="54"/>
      <c r="K33" s="54"/>
      <c r="L33" s="54"/>
      <c r="M33" s="54"/>
      <c r="N33" s="43"/>
      <c r="O33" s="43"/>
      <c r="P33" s="43"/>
      <c r="Q33" s="43"/>
      <c r="R33" s="54"/>
      <c r="S33" s="43"/>
      <c r="T33" s="43"/>
      <c r="U33" s="43"/>
      <c r="V33" s="43"/>
      <c r="W33" s="54"/>
      <c r="X33" s="43"/>
      <c r="Y33" s="45">
        <f t="shared" ref="Y33:Y34" si="2">B33*$D$2</f>
        <v>4800</v>
      </c>
      <c r="Z33" s="43"/>
      <c r="AA33" s="43"/>
      <c r="AB33" s="42"/>
      <c r="AC33" s="47"/>
      <c r="AD33" s="43"/>
      <c r="AE33" s="43"/>
      <c r="AF33" s="43"/>
      <c r="AG33" s="47"/>
      <c r="AH33" s="43"/>
      <c r="AI33" s="43"/>
      <c r="AJ33" s="43"/>
      <c r="AK33" s="47"/>
      <c r="AL33" s="43"/>
      <c r="AM33" s="51"/>
      <c r="AN33" s="51"/>
      <c r="AO33" s="51"/>
      <c r="AP33" s="52"/>
      <c r="AQ33" s="51"/>
      <c r="AR33" s="51"/>
      <c r="AS33" s="53"/>
      <c r="AT33" s="43"/>
      <c r="AU33" s="43"/>
      <c r="AV33" s="43"/>
      <c r="AW33" s="47"/>
      <c r="AX33" s="43"/>
      <c r="AY33" s="43"/>
      <c r="AZ33" s="43"/>
      <c r="BA33" s="47"/>
      <c r="BB33" s="4"/>
    </row>
    <row r="34" spans="1:54" ht="18.5" x14ac:dyDescent="0.45">
      <c r="A34" s="84" t="s">
        <v>50</v>
      </c>
      <c r="B34" s="55">
        <v>80</v>
      </c>
      <c r="C34" s="55"/>
      <c r="D34" s="42"/>
      <c r="E34" s="54"/>
      <c r="F34" s="42"/>
      <c r="G34" s="43"/>
      <c r="H34" s="43"/>
      <c r="I34" s="43"/>
      <c r="J34" s="54"/>
      <c r="K34" s="54"/>
      <c r="L34" s="54"/>
      <c r="M34" s="54"/>
      <c r="N34" s="43"/>
      <c r="O34" s="43"/>
      <c r="P34" s="43"/>
      <c r="Q34" s="43"/>
      <c r="R34" s="54"/>
      <c r="S34" s="43"/>
      <c r="T34" s="43"/>
      <c r="U34" s="43"/>
      <c r="V34" s="43"/>
      <c r="W34" s="54"/>
      <c r="X34" s="43"/>
      <c r="Y34" s="45">
        <f t="shared" si="2"/>
        <v>4800</v>
      </c>
      <c r="Z34" s="43"/>
      <c r="AA34" s="43"/>
      <c r="AB34" s="42"/>
      <c r="AC34" s="47"/>
      <c r="AD34" s="43"/>
      <c r="AE34" s="43"/>
      <c r="AF34" s="43"/>
      <c r="AG34" s="47"/>
      <c r="AH34" s="43"/>
      <c r="AI34" s="43"/>
      <c r="AJ34" s="43"/>
      <c r="AK34" s="47"/>
      <c r="AL34" s="43"/>
      <c r="AM34" s="51"/>
      <c r="AN34" s="51"/>
      <c r="AO34" s="51"/>
      <c r="AP34" s="52"/>
      <c r="AQ34" s="51"/>
      <c r="AR34" s="51"/>
      <c r="AS34" s="53"/>
      <c r="AT34" s="43"/>
      <c r="AU34" s="43"/>
      <c r="AV34" s="43"/>
      <c r="AW34" s="47"/>
      <c r="AX34" s="43"/>
      <c r="AY34" s="43"/>
      <c r="AZ34" s="43"/>
      <c r="BA34" s="47"/>
      <c r="BB34" s="4"/>
    </row>
    <row r="35" spans="1:54" ht="18.5" x14ac:dyDescent="0.45">
      <c r="A35" s="84" t="s">
        <v>49</v>
      </c>
      <c r="B35" s="55">
        <v>120</v>
      </c>
      <c r="C35" s="55"/>
      <c r="D35" s="42"/>
      <c r="E35" s="54"/>
      <c r="F35" s="42"/>
      <c r="G35" s="43"/>
      <c r="H35" s="43"/>
      <c r="I35" s="43"/>
      <c r="J35" s="54"/>
      <c r="K35" s="54"/>
      <c r="L35" s="54"/>
      <c r="M35" s="54"/>
      <c r="N35" s="43"/>
      <c r="P35" s="43"/>
      <c r="Q35" s="43"/>
      <c r="R35" s="54"/>
      <c r="S35" s="43"/>
      <c r="T35" s="43"/>
      <c r="U35" s="43"/>
      <c r="V35" s="43"/>
      <c r="W35" s="54"/>
      <c r="X35" s="43"/>
      <c r="Y35" s="45">
        <f>B35*$D$2</f>
        <v>7200</v>
      </c>
      <c r="Z35" s="43"/>
      <c r="AA35" s="43"/>
      <c r="AB35" s="42"/>
      <c r="AC35" s="47"/>
      <c r="AD35" s="43"/>
      <c r="AE35" s="43"/>
      <c r="AF35" s="43"/>
      <c r="AG35" s="47"/>
      <c r="AH35" s="43"/>
      <c r="AI35" s="43"/>
      <c r="AJ35" s="43"/>
      <c r="AK35" s="47"/>
      <c r="AL35" s="43"/>
      <c r="AM35" s="51"/>
      <c r="AN35" s="51"/>
      <c r="AO35" s="51"/>
      <c r="AP35" s="52"/>
      <c r="AQ35" s="51"/>
      <c r="AR35" s="51"/>
      <c r="AS35" s="53"/>
      <c r="AT35" s="43"/>
      <c r="AU35" s="43"/>
      <c r="AV35" s="43"/>
      <c r="AW35" s="47"/>
      <c r="AX35" s="43"/>
      <c r="AY35" s="43"/>
      <c r="AZ35" s="43"/>
      <c r="BA35" s="47"/>
      <c r="BB35" s="4"/>
    </row>
    <row r="36" spans="1:54" ht="19" thickBot="1" x14ac:dyDescent="0.5">
      <c r="A36" s="54"/>
      <c r="B36" s="55"/>
      <c r="C36" s="55"/>
      <c r="D36" s="42"/>
      <c r="E36" s="54"/>
      <c r="F36" s="42"/>
      <c r="G36" s="43"/>
      <c r="H36" s="43"/>
      <c r="I36" s="43"/>
      <c r="J36" s="54"/>
      <c r="K36" s="54"/>
      <c r="L36" s="54"/>
      <c r="M36" s="54"/>
      <c r="N36" s="43"/>
      <c r="P36" s="43"/>
      <c r="Q36" s="43"/>
      <c r="R36" s="54"/>
      <c r="S36" s="43"/>
      <c r="T36" s="43"/>
      <c r="U36" s="43"/>
      <c r="V36" s="43"/>
      <c r="W36" s="60"/>
      <c r="X36" s="43"/>
      <c r="Y36" s="43"/>
      <c r="Z36" s="43"/>
      <c r="AA36" s="43"/>
      <c r="AB36" s="42"/>
      <c r="AC36" s="47"/>
      <c r="AD36" s="43"/>
      <c r="AE36" s="43"/>
      <c r="AF36" s="43"/>
      <c r="AG36" s="47"/>
      <c r="AH36" s="43"/>
      <c r="AI36" s="43"/>
      <c r="AJ36" s="43"/>
      <c r="AK36" s="47"/>
      <c r="AL36" s="43"/>
      <c r="AM36" s="51"/>
      <c r="AN36" s="51"/>
      <c r="AO36" s="51"/>
      <c r="AP36" s="52"/>
      <c r="AQ36" s="51"/>
      <c r="AR36" s="51"/>
      <c r="AS36" s="53"/>
      <c r="AT36" s="43"/>
      <c r="AU36" s="43"/>
      <c r="AV36" s="43"/>
      <c r="AW36" s="47"/>
      <c r="AX36" s="43"/>
      <c r="AY36" s="43"/>
      <c r="AZ36" s="43"/>
      <c r="BA36" s="47"/>
      <c r="BB36" s="4"/>
    </row>
    <row r="37" spans="1:54" ht="19" thickBot="1" x14ac:dyDescent="0.5">
      <c r="A37" s="25" t="s">
        <v>4</v>
      </c>
      <c r="B37" s="26"/>
      <c r="C37" s="26"/>
      <c r="D37" s="27">
        <f t="shared" ref="D37:AA37" si="3">SUM(D7:D36)</f>
        <v>0</v>
      </c>
      <c r="E37" s="28">
        <f t="shared" si="3"/>
        <v>0</v>
      </c>
      <c r="F37" s="28">
        <f t="shared" si="3"/>
        <v>0</v>
      </c>
      <c r="G37" s="28">
        <f t="shared" si="3"/>
        <v>0</v>
      </c>
      <c r="H37" s="28">
        <f t="shared" si="3"/>
        <v>0</v>
      </c>
      <c r="I37" s="29">
        <f t="shared" si="3"/>
        <v>0</v>
      </c>
      <c r="J37" s="30">
        <f t="shared" si="3"/>
        <v>47310</v>
      </c>
      <c r="K37" s="28">
        <f t="shared" si="3"/>
        <v>0</v>
      </c>
      <c r="L37" s="28">
        <f t="shared" si="3"/>
        <v>0</v>
      </c>
      <c r="M37" s="28">
        <f t="shared" si="3"/>
        <v>0</v>
      </c>
      <c r="N37" s="28">
        <f t="shared" si="3"/>
        <v>0</v>
      </c>
      <c r="O37" s="28">
        <f t="shared" si="3"/>
        <v>24960</v>
      </c>
      <c r="P37" s="28">
        <f t="shared" si="3"/>
        <v>0</v>
      </c>
      <c r="Q37" s="29">
        <f t="shared" si="3"/>
        <v>0</v>
      </c>
      <c r="R37" s="28">
        <f t="shared" si="3"/>
        <v>0</v>
      </c>
      <c r="S37" s="28">
        <f t="shared" si="3"/>
        <v>0</v>
      </c>
      <c r="T37" s="28">
        <f t="shared" si="3"/>
        <v>1440</v>
      </c>
      <c r="U37" s="28">
        <f t="shared" si="3"/>
        <v>0</v>
      </c>
      <c r="V37" s="28">
        <f t="shared" si="3"/>
        <v>0</v>
      </c>
      <c r="W37" s="30">
        <f t="shared" si="3"/>
        <v>0</v>
      </c>
      <c r="X37" s="28">
        <f t="shared" si="3"/>
        <v>0</v>
      </c>
      <c r="Y37" s="28">
        <f t="shared" si="3"/>
        <v>16800</v>
      </c>
      <c r="Z37" s="28">
        <f t="shared" si="3"/>
        <v>0</v>
      </c>
      <c r="AA37" s="31">
        <f t="shared" si="3"/>
        <v>0</v>
      </c>
      <c r="AB37" s="4"/>
      <c r="AC37" s="41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</row>
    <row r="38" spans="1:54" ht="19" thickBot="1" x14ac:dyDescent="0.5">
      <c r="A38" s="32"/>
      <c r="B38" s="33"/>
      <c r="C38" s="33"/>
      <c r="D38" s="32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4"/>
      <c r="AC38" s="41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</row>
    <row r="39" spans="1:54" ht="18.5" x14ac:dyDescent="0.45">
      <c r="A39" s="35" t="s">
        <v>27</v>
      </c>
      <c r="B39" s="36">
        <f>D37+E37+J37+K37+L37+R37+W37+M37</f>
        <v>47310</v>
      </c>
      <c r="C39" s="58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1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</row>
    <row r="40" spans="1:54" ht="18.5" x14ac:dyDescent="0.45">
      <c r="A40" s="37"/>
      <c r="B40" s="38"/>
      <c r="C40" s="58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1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</row>
    <row r="41" spans="1:54" ht="18.5" x14ac:dyDescent="0.45">
      <c r="A41" s="37" t="s">
        <v>24</v>
      </c>
      <c r="B41" s="38">
        <f>G37+O37+T37+Y37</f>
        <v>43200</v>
      </c>
      <c r="C41" s="58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1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</row>
    <row r="42" spans="1:54" ht="18.5" x14ac:dyDescent="0.45">
      <c r="A42" s="37" t="s">
        <v>25</v>
      </c>
      <c r="B42" s="38">
        <f>H37+P37+U37+Z37</f>
        <v>0</v>
      </c>
      <c r="C42" s="58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</row>
    <row r="43" spans="1:54" ht="19" thickBot="1" x14ac:dyDescent="0.5">
      <c r="A43" s="39" t="s">
        <v>26</v>
      </c>
      <c r="B43" s="40">
        <f>F37+N37+S37+X37</f>
        <v>0</v>
      </c>
      <c r="C43" s="58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</row>
    <row r="46" spans="1:54" ht="18.5" x14ac:dyDescent="0.45">
      <c r="A46" s="113" t="s">
        <v>86</v>
      </c>
      <c r="B46" s="2">
        <f>SUM(J8:J23)</f>
        <v>24900</v>
      </c>
    </row>
    <row r="47" spans="1:54" ht="18.5" x14ac:dyDescent="0.45">
      <c r="A47" s="113" t="s">
        <v>87</v>
      </c>
      <c r="B47" s="2">
        <f>SUM(O37+T37)</f>
        <v>26400</v>
      </c>
    </row>
    <row r="48" spans="1:54" ht="18.5" x14ac:dyDescent="0.45">
      <c r="A48" s="113" t="s">
        <v>88</v>
      </c>
      <c r="B48" s="2">
        <f>SUM(J24:J27)</f>
        <v>5100</v>
      </c>
    </row>
    <row r="49" spans="1:2" ht="18.5" x14ac:dyDescent="0.45">
      <c r="A49" s="113" t="s">
        <v>89</v>
      </c>
      <c r="B49" s="2">
        <f>SUM(Y35)</f>
        <v>7200</v>
      </c>
    </row>
    <row r="50" spans="1:2" ht="18.5" x14ac:dyDescent="0.45">
      <c r="A50" s="113" t="s">
        <v>90</v>
      </c>
      <c r="B50" s="2">
        <f>SUM(J29:J31)</f>
        <v>12760</v>
      </c>
    </row>
    <row r="51" spans="1:2" ht="18.5" x14ac:dyDescent="0.45">
      <c r="A51" s="113" t="s">
        <v>91</v>
      </c>
      <c r="B51" s="2">
        <f>SUM(Y33:Y34)</f>
        <v>9600</v>
      </c>
    </row>
  </sheetData>
  <mergeCells count="17">
    <mergeCell ref="A4:A6"/>
    <mergeCell ref="B4:B6"/>
    <mergeCell ref="D4:I4"/>
    <mergeCell ref="J4:Q4"/>
    <mergeCell ref="R4:V4"/>
    <mergeCell ref="AP4:AS4"/>
    <mergeCell ref="AT4:AW4"/>
    <mergeCell ref="W4:AA4"/>
    <mergeCell ref="C4:C6"/>
    <mergeCell ref="AX5:BA5"/>
    <mergeCell ref="AB4:AB6"/>
    <mergeCell ref="AC4:AC6"/>
    <mergeCell ref="AX4:BA4"/>
    <mergeCell ref="AT5:AW5"/>
    <mergeCell ref="AD4:AG4"/>
    <mergeCell ref="AH4:AK4"/>
    <mergeCell ref="AL4:AO4"/>
  </mergeCells>
  <hyperlinks>
    <hyperlink ref="A2" r:id="rId1" xr:uid="{4142C576-B14B-445C-9500-6F22AC270E8D}"/>
  </hyperlinks>
  <pageMargins left="0.7" right="0.7" top="0.75" bottom="0.75" header="0.3" footer="0.3"/>
  <pageSetup paperSize="9" orientation="portrait" verticalDpi="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2"/>
  <sheetViews>
    <sheetView workbookViewId="0">
      <selection activeCell="E8" sqref="E8"/>
    </sheetView>
  </sheetViews>
  <sheetFormatPr defaultRowHeight="15.5" x14ac:dyDescent="0.35"/>
  <cols>
    <col min="1" max="1" width="17.75" style="102" bestFit="1" customWidth="1"/>
    <col min="2" max="6" width="21.08203125" style="102" bestFit="1" customWidth="1"/>
    <col min="17" max="17" width="48.5" customWidth="1"/>
  </cols>
  <sheetData>
    <row r="1" spans="1:18" x14ac:dyDescent="0.35">
      <c r="B1" s="148" t="s">
        <v>52</v>
      </c>
      <c r="C1" s="148"/>
      <c r="D1" s="148"/>
      <c r="E1" s="103" t="s">
        <v>53</v>
      </c>
      <c r="F1" s="103" t="s">
        <v>54</v>
      </c>
    </row>
    <row r="2" spans="1:18" x14ac:dyDescent="0.35">
      <c r="B2" s="103" t="s">
        <v>55</v>
      </c>
      <c r="C2" s="103" t="s">
        <v>56</v>
      </c>
      <c r="D2" s="103" t="s">
        <v>57</v>
      </c>
      <c r="E2" s="104"/>
      <c r="F2" s="105"/>
    </row>
    <row r="3" spans="1:18" x14ac:dyDescent="0.35">
      <c r="A3" s="149" t="s">
        <v>58</v>
      </c>
      <c r="B3" s="106" t="s">
        <v>59</v>
      </c>
      <c r="C3" s="107"/>
      <c r="D3" s="107"/>
      <c r="E3" s="108"/>
      <c r="F3" s="109"/>
    </row>
    <row r="4" spans="1:18" x14ac:dyDescent="0.35">
      <c r="A4" s="149"/>
      <c r="B4" s="106" t="s">
        <v>60</v>
      </c>
      <c r="C4" s="107" t="s">
        <v>60</v>
      </c>
      <c r="D4" s="107" t="s">
        <v>60</v>
      </c>
      <c r="E4" s="108" t="s">
        <v>60</v>
      </c>
      <c r="F4" s="109" t="s">
        <v>60</v>
      </c>
      <c r="K4" s="148" t="s">
        <v>61</v>
      </c>
      <c r="L4" s="148"/>
      <c r="M4" s="148"/>
      <c r="N4" s="148"/>
      <c r="O4" s="148"/>
      <c r="P4" s="148"/>
      <c r="Q4" s="148"/>
      <c r="R4" s="148"/>
    </row>
    <row r="5" spans="1:18" x14ac:dyDescent="0.35">
      <c r="A5" s="149"/>
      <c r="B5" s="106" t="s">
        <v>62</v>
      </c>
      <c r="C5" s="107"/>
      <c r="D5" s="107" t="s">
        <v>62</v>
      </c>
      <c r="E5" s="108"/>
      <c r="F5" s="109" t="s">
        <v>62</v>
      </c>
      <c r="K5" s="148" t="s">
        <v>63</v>
      </c>
      <c r="L5" s="148"/>
      <c r="M5" s="148"/>
      <c r="N5" s="148"/>
      <c r="O5" s="148"/>
      <c r="P5" s="148"/>
      <c r="Q5" s="148"/>
      <c r="R5" s="148"/>
    </row>
    <row r="6" spans="1:18" x14ac:dyDescent="0.35">
      <c r="A6" s="103" t="s">
        <v>64</v>
      </c>
      <c r="B6" s="106" t="s">
        <v>65</v>
      </c>
      <c r="C6" s="107" t="s">
        <v>65</v>
      </c>
      <c r="D6" s="107" t="s">
        <v>65</v>
      </c>
      <c r="E6" s="110" t="s">
        <v>66</v>
      </c>
      <c r="F6" s="109" t="s">
        <v>67</v>
      </c>
      <c r="K6" s="148" t="s">
        <v>68</v>
      </c>
      <c r="L6" s="148"/>
      <c r="M6" s="148"/>
      <c r="N6" s="148"/>
      <c r="O6" s="148"/>
      <c r="P6" s="148"/>
      <c r="Q6" s="148"/>
      <c r="R6" s="148"/>
    </row>
    <row r="7" spans="1:18" x14ac:dyDescent="0.35">
      <c r="A7" s="103" t="s">
        <v>69</v>
      </c>
      <c r="B7" s="106" t="s">
        <v>70</v>
      </c>
      <c r="C7" s="107" t="s">
        <v>70</v>
      </c>
      <c r="D7" s="106" t="s">
        <v>70</v>
      </c>
      <c r="E7" s="108" t="s">
        <v>70</v>
      </c>
      <c r="F7" s="111" t="s">
        <v>70</v>
      </c>
      <c r="K7" s="148" t="s">
        <v>71</v>
      </c>
      <c r="L7" s="148"/>
      <c r="M7" s="148"/>
      <c r="N7" s="148"/>
      <c r="O7" s="148"/>
      <c r="P7" s="148"/>
      <c r="Q7" s="148"/>
      <c r="R7" s="148"/>
    </row>
    <row r="8" spans="1:18" x14ac:dyDescent="0.35">
      <c r="A8" s="103" t="s">
        <v>72</v>
      </c>
      <c r="B8" s="106" t="s">
        <v>73</v>
      </c>
      <c r="C8" s="107" t="s">
        <v>73</v>
      </c>
      <c r="D8" s="107" t="s">
        <v>73</v>
      </c>
      <c r="E8" s="108" t="s">
        <v>73</v>
      </c>
      <c r="F8" s="111" t="s">
        <v>73</v>
      </c>
    </row>
    <row r="9" spans="1:18" x14ac:dyDescent="0.35">
      <c r="A9" s="103" t="s">
        <v>74</v>
      </c>
      <c r="B9" s="106" t="s">
        <v>75</v>
      </c>
      <c r="C9" s="107" t="s">
        <v>75</v>
      </c>
      <c r="D9" s="107" t="s">
        <v>75</v>
      </c>
      <c r="E9" s="108" t="s">
        <v>75</v>
      </c>
      <c r="F9" s="111" t="s">
        <v>75</v>
      </c>
    </row>
    <row r="10" spans="1:18" x14ac:dyDescent="0.35">
      <c r="A10" s="103" t="s">
        <v>76</v>
      </c>
      <c r="B10" s="106" t="s">
        <v>75</v>
      </c>
      <c r="C10" s="106" t="s">
        <v>75</v>
      </c>
      <c r="D10" s="106" t="s">
        <v>75</v>
      </c>
      <c r="E10" s="108" t="s">
        <v>75</v>
      </c>
      <c r="F10" s="111" t="s">
        <v>75</v>
      </c>
    </row>
    <row r="11" spans="1:18" x14ac:dyDescent="0.35">
      <c r="A11" s="112" t="s">
        <v>77</v>
      </c>
      <c r="B11" s="106" t="s">
        <v>75</v>
      </c>
      <c r="C11" s="106" t="s">
        <v>75</v>
      </c>
      <c r="D11" s="106" t="s">
        <v>75</v>
      </c>
      <c r="E11" s="108" t="s">
        <v>75</v>
      </c>
      <c r="F11" s="111" t="s">
        <v>75</v>
      </c>
    </row>
    <row r="12" spans="1:18" x14ac:dyDescent="0.35">
      <c r="A12" s="103" t="s">
        <v>78</v>
      </c>
      <c r="B12" s="107" t="s">
        <v>79</v>
      </c>
      <c r="C12" s="107" t="s">
        <v>79</v>
      </c>
      <c r="D12" s="107" t="s">
        <v>79</v>
      </c>
      <c r="E12" s="108" t="s">
        <v>79</v>
      </c>
      <c r="F12" s="109" t="s">
        <v>79</v>
      </c>
    </row>
  </sheetData>
  <mergeCells count="6">
    <mergeCell ref="K7:R7"/>
    <mergeCell ref="B1:D1"/>
    <mergeCell ref="A3:A5"/>
    <mergeCell ref="K4:R4"/>
    <mergeCell ref="K5:R5"/>
    <mergeCell ref="K6:R6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7F47009F77374E86ECD99CBA3F8EDB" ma:contentTypeVersion="0" ma:contentTypeDescription="Create a new document." ma:contentTypeScope="" ma:versionID="4885b5dbbc6295e912508e7b3d9d337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045BC6E-C6EA-4743-9254-20E8D63670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8FF58CE-4642-49E2-8766-011C9F1EF1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18389B-AD92-4419-9578-4D7B40793E0B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WP13 BGC</vt:lpstr>
      <vt:lpstr>Notes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Germana Riddone</dc:creator>
  <cp:lastModifiedBy>Raymond Veness</cp:lastModifiedBy>
  <cp:lastPrinted>2016-04-20T08:43:56Z</cp:lastPrinted>
  <dcterms:created xsi:type="dcterms:W3CDTF">2016-03-10T20:30:31Z</dcterms:created>
  <dcterms:modified xsi:type="dcterms:W3CDTF">2022-04-27T10:03:04Z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0x0101005B7F47009F77374E86ECD99CBA3F8EDB</vt:lpwstr>
  </property>
</Properties>
</file>