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botturl/Work/Projects/Muon Collider/Work/Magnets/"/>
    </mc:Choice>
  </mc:AlternateContent>
  <xr:revisionPtr revIDLastSave="0" documentId="13_ncr:1_{9DC9B013-A9DC-9248-897A-3C5FDC89823E}" xr6:coauthVersionLast="47" xr6:coauthVersionMax="47" xr10:uidLastSave="{00000000-0000-0000-0000-000000000000}"/>
  <bookViews>
    <workbookView xWindow="1480" yWindow="500" windowWidth="32120" windowHeight="19240" xr2:uid="{4FBBFFD2-CC75-1740-8FA8-3205D9C2CAC3}"/>
  </bookViews>
  <sheets>
    <sheet name="Sheet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6" i="1" l="1"/>
  <c r="N37" i="1"/>
  <c r="N38" i="1"/>
  <c r="N39" i="1"/>
  <c r="N40" i="1"/>
  <c r="H40" i="1"/>
  <c r="H39" i="1"/>
  <c r="H38" i="1"/>
  <c r="H37" i="1"/>
  <c r="H36" i="1"/>
  <c r="N35" i="1"/>
  <c r="N32" i="1"/>
  <c r="N30" i="1"/>
  <c r="N28" i="1"/>
  <c r="N33" i="1" l="1"/>
  <c r="M22" i="1" l="1"/>
  <c r="N22" i="1" s="1"/>
  <c r="M21" i="1"/>
  <c r="N21" i="1" s="1"/>
  <c r="M20" i="1"/>
  <c r="N20" i="1" s="1"/>
  <c r="M19" i="1"/>
  <c r="N19" i="1" s="1"/>
  <c r="M18" i="1"/>
  <c r="N18" i="1" s="1"/>
  <c r="M17" i="1"/>
  <c r="N17" i="1" s="1"/>
  <c r="M16" i="1"/>
  <c r="N16" i="1" s="1"/>
  <c r="M15" i="1"/>
  <c r="N15" i="1" s="1"/>
  <c r="M14" i="1"/>
  <c r="N14" i="1" s="1"/>
  <c r="M13" i="1"/>
  <c r="N13" i="1" s="1"/>
  <c r="M12" i="1"/>
  <c r="N12" i="1" s="1"/>
  <c r="M11" i="1"/>
  <c r="N11" i="1" s="1"/>
  <c r="L18" i="1"/>
  <c r="L17" i="1"/>
  <c r="L16" i="1"/>
  <c r="L15" i="1"/>
  <c r="L14" i="1"/>
  <c r="L13" i="1"/>
  <c r="L12" i="1"/>
  <c r="L11" i="1"/>
  <c r="N31" i="1"/>
  <c r="N29" i="1"/>
  <c r="N27" i="1"/>
  <c r="M24" i="1" l="1"/>
  <c r="N24" i="1" s="1"/>
  <c r="M6" i="1"/>
  <c r="N6" i="1" s="1"/>
  <c r="N5" i="1"/>
  <c r="M4" i="1"/>
  <c r="N4" i="1" s="1"/>
  <c r="M25" i="1"/>
  <c r="N25" i="1" s="1"/>
  <c r="M23" i="1"/>
  <c r="N23" i="1" s="1"/>
</calcChain>
</file>

<file path=xl/sharedStrings.xml><?xml version="1.0" encoding="utf-8"?>
<sst xmlns="http://schemas.openxmlformats.org/spreadsheetml/2006/main" count="149" uniqueCount="75">
  <si>
    <t>Complex</t>
  </si>
  <si>
    <t>Field</t>
  </si>
  <si>
    <t>Gradient</t>
  </si>
  <si>
    <t>Field rate</t>
  </si>
  <si>
    <t>Aperture</t>
  </si>
  <si>
    <t>(mm)</t>
  </si>
  <si>
    <t>Length</t>
  </si>
  <si>
    <t>(m)</t>
  </si>
  <si>
    <t>(kW/m)</t>
  </si>
  <si>
    <t>Target and Capture</t>
  </si>
  <si>
    <t>Cooling</t>
  </si>
  <si>
    <t>Accelerator</t>
  </si>
  <si>
    <t>Collider</t>
  </si>
  <si>
    <t>Ionization Cooling</t>
  </si>
  <si>
    <t>Final Cooling</t>
  </si>
  <si>
    <t>Target</t>
  </si>
  <si>
    <t>Capture and decay channel</t>
  </si>
  <si>
    <t>RCS1</t>
  </si>
  <si>
    <t>RCS2</t>
  </si>
  <si>
    <t>RCS3</t>
  </si>
  <si>
    <t>Arc</t>
  </si>
  <si>
    <t>IR</t>
  </si>
  <si>
    <t>solenoid</t>
  </si>
  <si>
    <t>Ramp time</t>
  </si>
  <si>
    <t>(s)</t>
  </si>
  <si>
    <t>(T/s) / (T/m/s)</t>
  </si>
  <si>
    <t>dipole</t>
  </si>
  <si>
    <t>quadrupole</t>
  </si>
  <si>
    <t>(T/m)</t>
  </si>
  <si>
    <t>(T)</t>
  </si>
  <si>
    <t>Beam power deposition</t>
  </si>
  <si>
    <t>Gap</t>
  </si>
  <si>
    <t>Width</t>
  </si>
  <si>
    <t>Sector</t>
  </si>
  <si>
    <t>Magnet Type</t>
  </si>
  <si>
    <t>Baseline</t>
  </si>
  <si>
    <t>baseline</t>
  </si>
  <si>
    <t>option</t>
  </si>
  <si>
    <t>Comments</t>
  </si>
  <si>
    <t>baseline 15 T, 2.4 m bore design, assumes 6 hours ramp-up time and 5 kW deposited total power</t>
  </si>
  <si>
    <t>baseline 5 T resistive insert</t>
  </si>
  <si>
    <t>option based on a HTS cable, reduced bore and shielding, operating at 10…20 K</t>
  </si>
  <si>
    <t>baseline design from US-MAP</t>
  </si>
  <si>
    <t>Homogeneity</t>
  </si>
  <si>
    <t>(units)</t>
  </si>
  <si>
    <t>HTS NI option, including aperture margin</t>
  </si>
  <si>
    <t>Persistance</t>
  </si>
  <si>
    <t>(units/s)</t>
  </si>
  <si>
    <t>Number</t>
  </si>
  <si>
    <t>(-)</t>
  </si>
  <si>
    <t>cell A1</t>
  </si>
  <si>
    <t>cell A2</t>
  </si>
  <si>
    <t>minimal option</t>
  </si>
  <si>
    <t>target option</t>
  </si>
  <si>
    <t>cell A3</t>
  </si>
  <si>
    <t>cell A4</t>
  </si>
  <si>
    <t>call B1</t>
  </si>
  <si>
    <t>call B2</t>
  </si>
  <si>
    <t>call B3</t>
  </si>
  <si>
    <t>call B4</t>
  </si>
  <si>
    <t>call B5</t>
  </si>
  <si>
    <t>call B6</t>
  </si>
  <si>
    <t>call B7</t>
  </si>
  <si>
    <t>call B8</t>
  </si>
  <si>
    <t>RCS4</t>
  </si>
  <si>
    <t>IQF1</t>
  </si>
  <si>
    <t>IQF1a</t>
  </si>
  <si>
    <t>IQF1b</t>
  </si>
  <si>
    <t>IQD1</t>
  </si>
  <si>
    <t>IQF2</t>
  </si>
  <si>
    <t>Magnet technology</t>
  </si>
  <si>
    <t>LTS</t>
  </si>
  <si>
    <t>HTS</t>
  </si>
  <si>
    <t>NC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</si>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</sst>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165" fontId="0" fillId="0" borderId="0" xfId="0" applyNumberFormat="1"/>
    <xf numFmtId="0" fontId="0" fillId="0" borderId="0" xfId="0" applyFill="1"/>
    <xf numFmtId="165" fontId="0" fillId="0" borderId="0" xfId="0" applyNumberFormat="1" applyFill="1"/>
    <xf numFmtId="164" fontId="0" fillId="0" borderId="0" xfId="0" applyNumberFormat="1" applyFill="1"/>
    <xf numFmtId="0" fontId="0" fillId="0" borderId="0" xfId="0" applyFill="1" applyAlignment="1">
      <alignment wrapText="1"/>
    </xf>
    <xf numFmtId="0" fontId="0" fillId="2" borderId="0" xfId="0" applyFill="1"/>
    <xf numFmtId="164" fontId="0" fillId="2" borderId="0" xfId="0" applyNumberFormat="1" applyFill="1"/>
    <xf numFmtId="0" fontId="0" fillId="2" borderId="0" xfId="0" applyFill="1" applyAlignment="1">
      <alignment wrapText="1"/>
    </xf>
    <xf numFmtId="0" fontId="0" fillId="3" borderId="0" xfId="0" applyFill="1"/>
    <xf numFmtId="165" fontId="0" fillId="3" borderId="0" xfId="0" applyNumberFormat="1" applyFill="1"/>
    <xf numFmtId="164" fontId="0" fillId="3" borderId="0" xfId="0" applyNumberFormat="1" applyFill="1"/>
    <xf numFmtId="0" fontId="0" fillId="3" borderId="0" xfId="0" applyFill="1" applyAlignment="1">
      <alignment wrapText="1"/>
    </xf>
    <xf numFmtId="11" fontId="0" fillId="2" borderId="0" xfId="0" applyNumberFormat="1" applyFill="1"/>
    <xf numFmtId="0" fontId="0" fillId="2" borderId="0" xfId="0" quotePrefix="1" applyFill="1"/>
    <xf numFmtId="0" fontId="0" fillId="4" borderId="0" xfId="0" applyFill="1"/>
    <xf numFmtId="165" fontId="0" fillId="4" borderId="0" xfId="0" applyNumberFormat="1" applyFill="1"/>
    <xf numFmtId="0" fontId="0" fillId="4" borderId="0" xfId="0" applyFill="1" applyAlignment="1">
      <alignment wrapText="1"/>
    </xf>
    <xf numFmtId="164" fontId="0" fillId="4" borderId="0" xfId="0" applyNumberFormat="1" applyFill="1"/>
    <xf numFmtId="0" fontId="0" fillId="5" borderId="0" xfId="0" applyFill="1"/>
    <xf numFmtId="164" fontId="0" fillId="5" borderId="0" xfId="0" applyNumberFormat="1" applyFill="1"/>
    <xf numFmtId="0" fontId="0" fillId="5" borderId="0" xfId="0" applyFill="1" applyAlignment="1">
      <alignment wrapText="1"/>
    </xf>
    <xf numFmtId="0" fontId="3" fillId="6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01C79-8B62-7048-97C1-4B5285DCAF3A}">
  <sheetPr codeName="Sheet1"/>
  <dimension ref="A1:R40"/>
  <sheetViews>
    <sheetView tabSelected="1" workbookViewId="0">
      <selection activeCell="T29" sqref="T29"/>
    </sheetView>
  </sheetViews>
  <sheetFormatPr baseColWidth="10" defaultRowHeight="16" x14ac:dyDescent="0.2"/>
  <cols>
    <col min="1" max="1" width="17" bestFit="1" customWidth="1"/>
    <col min="2" max="2" width="23.33203125" bestFit="1" customWidth="1"/>
    <col min="3" max="3" width="13.6640625" bestFit="1" customWidth="1"/>
    <col min="4" max="4" width="14.83203125" bestFit="1" customWidth="1"/>
    <col min="5" max="5" width="14.83203125" customWidth="1"/>
    <col min="6" max="8" width="10.1640625" customWidth="1"/>
    <col min="9" max="10" width="8.33203125" bestFit="1" customWidth="1"/>
    <col min="11" max="11" width="6.6640625" bestFit="1" customWidth="1"/>
    <col min="12" max="12" width="7.83203125" bestFit="1" customWidth="1"/>
    <col min="13" max="13" width="10.33203125" bestFit="1" customWidth="1"/>
    <col min="14" max="14" width="13.5" bestFit="1" customWidth="1"/>
    <col min="15" max="16" width="13.5" customWidth="1"/>
    <col min="17" max="17" width="13.6640625" customWidth="1"/>
    <col min="18" max="18" width="37.6640625" style="2" customWidth="1"/>
  </cols>
  <sheetData>
    <row r="1" spans="1:18" s="25" customFormat="1" ht="40" x14ac:dyDescent="0.25">
      <c r="A1" s="24" t="s">
        <v>0</v>
      </c>
      <c r="B1" s="24" t="s">
        <v>33</v>
      </c>
      <c r="C1" s="24" t="s">
        <v>35</v>
      </c>
      <c r="D1" s="24" t="s">
        <v>34</v>
      </c>
      <c r="E1" s="24" t="s">
        <v>70</v>
      </c>
      <c r="F1" s="24" t="s">
        <v>1</v>
      </c>
      <c r="G1" s="24" t="s">
        <v>2</v>
      </c>
      <c r="H1" s="24" t="s">
        <v>4</v>
      </c>
      <c r="I1" s="24" t="s">
        <v>31</v>
      </c>
      <c r="J1" s="24" t="s">
        <v>32</v>
      </c>
      <c r="K1" s="24" t="s">
        <v>6</v>
      </c>
      <c r="L1" s="24" t="s">
        <v>48</v>
      </c>
      <c r="M1" s="24" t="s">
        <v>23</v>
      </c>
      <c r="N1" s="24" t="s">
        <v>3</v>
      </c>
      <c r="O1" s="24" t="s">
        <v>43</v>
      </c>
      <c r="P1" s="24" t="s">
        <v>46</v>
      </c>
      <c r="Q1" s="24" t="s">
        <v>30</v>
      </c>
      <c r="R1" s="24" t="s">
        <v>38</v>
      </c>
    </row>
    <row r="2" spans="1:18" s="28" customFormat="1" x14ac:dyDescent="0.2">
      <c r="A2" s="26"/>
      <c r="B2" s="26"/>
      <c r="C2" s="26"/>
      <c r="D2" s="26"/>
      <c r="E2" s="26"/>
      <c r="F2" s="26" t="s">
        <v>29</v>
      </c>
      <c r="G2" s="26" t="s">
        <v>28</v>
      </c>
      <c r="H2" s="26" t="s">
        <v>5</v>
      </c>
      <c r="I2" s="26" t="s">
        <v>5</v>
      </c>
      <c r="J2" s="26" t="s">
        <v>5</v>
      </c>
      <c r="K2" s="26" t="s">
        <v>7</v>
      </c>
      <c r="L2" s="26" t="s">
        <v>49</v>
      </c>
      <c r="M2" s="26" t="s">
        <v>24</v>
      </c>
      <c r="N2" s="26" t="s">
        <v>25</v>
      </c>
      <c r="O2" s="26" t="s">
        <v>44</v>
      </c>
      <c r="P2" s="26" t="s">
        <v>47</v>
      </c>
      <c r="Q2" s="26" t="s">
        <v>8</v>
      </c>
      <c r="R2" s="27"/>
    </row>
    <row r="3" spans="1:18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8" ht="51" x14ac:dyDescent="0.2">
      <c r="A4" s="11" t="s">
        <v>9</v>
      </c>
      <c r="B4" s="11" t="s">
        <v>15</v>
      </c>
      <c r="C4" s="11" t="s">
        <v>36</v>
      </c>
      <c r="D4" s="11" t="s">
        <v>22</v>
      </c>
      <c r="E4" s="11" t="s">
        <v>71</v>
      </c>
      <c r="F4" s="11">
        <v>15</v>
      </c>
      <c r="G4" s="11"/>
      <c r="H4" s="11">
        <v>2400</v>
      </c>
      <c r="I4" s="11"/>
      <c r="J4" s="11"/>
      <c r="K4" s="11">
        <v>2</v>
      </c>
      <c r="L4" s="11">
        <v>1</v>
      </c>
      <c r="M4" s="11">
        <f>6*3600</f>
        <v>21600</v>
      </c>
      <c r="N4" s="12">
        <f>F4/M4</f>
        <v>6.9444444444444447E-4</v>
      </c>
      <c r="O4" s="11">
        <v>100</v>
      </c>
      <c r="P4" s="13"/>
      <c r="Q4" s="11">
        <v>1</v>
      </c>
      <c r="R4" s="14" t="s">
        <v>39</v>
      </c>
    </row>
    <row r="5" spans="1:18" ht="17" x14ac:dyDescent="0.2">
      <c r="A5" s="11"/>
      <c r="B5" s="11"/>
      <c r="C5" s="11" t="s">
        <v>36</v>
      </c>
      <c r="D5" s="11" t="s">
        <v>22</v>
      </c>
      <c r="E5" s="11" t="s">
        <v>73</v>
      </c>
      <c r="F5" s="11">
        <v>5</v>
      </c>
      <c r="G5" s="11"/>
      <c r="H5" s="11">
        <v>150</v>
      </c>
      <c r="I5" s="11"/>
      <c r="J5" s="11"/>
      <c r="K5" s="11">
        <v>0.5</v>
      </c>
      <c r="L5" s="11">
        <v>1</v>
      </c>
      <c r="M5" s="11">
        <v>1</v>
      </c>
      <c r="N5" s="12">
        <f>F5/M5</f>
        <v>5</v>
      </c>
      <c r="O5" s="11">
        <v>100</v>
      </c>
      <c r="P5" s="13"/>
      <c r="Q5" s="11">
        <v>100</v>
      </c>
      <c r="R5" s="14" t="s">
        <v>40</v>
      </c>
    </row>
    <row r="6" spans="1:18" ht="34" x14ac:dyDescent="0.2">
      <c r="A6" s="11"/>
      <c r="B6" s="11"/>
      <c r="C6" s="11" t="s">
        <v>37</v>
      </c>
      <c r="D6" s="11" t="s">
        <v>22</v>
      </c>
      <c r="E6" s="11" t="s">
        <v>72</v>
      </c>
      <c r="F6" s="11">
        <v>20</v>
      </c>
      <c r="G6" s="11"/>
      <c r="H6" s="11">
        <v>600</v>
      </c>
      <c r="I6" s="11"/>
      <c r="J6" s="11"/>
      <c r="K6" s="11">
        <v>1.5</v>
      </c>
      <c r="L6" s="11">
        <v>1</v>
      </c>
      <c r="M6" s="11">
        <f>6*3600</f>
        <v>21600</v>
      </c>
      <c r="N6" s="12">
        <f>F6/M6</f>
        <v>9.2592592592592596E-4</v>
      </c>
      <c r="O6" s="11">
        <v>100</v>
      </c>
      <c r="P6" s="13"/>
      <c r="Q6" s="11">
        <v>5</v>
      </c>
      <c r="R6" s="14" t="s">
        <v>41</v>
      </c>
    </row>
    <row r="7" spans="1:18" x14ac:dyDescent="0.2">
      <c r="A7" s="11"/>
      <c r="B7" s="11" t="s">
        <v>16</v>
      </c>
      <c r="C7" s="11"/>
      <c r="D7" s="11" t="s">
        <v>22</v>
      </c>
      <c r="E7" s="11" t="s">
        <v>74</v>
      </c>
      <c r="F7" s="11"/>
      <c r="G7" s="11"/>
      <c r="H7" s="11"/>
      <c r="I7" s="11"/>
      <c r="J7" s="11"/>
      <c r="K7" s="11"/>
      <c r="L7" s="11"/>
      <c r="M7" s="11"/>
      <c r="N7" s="12"/>
      <c r="O7" s="11"/>
      <c r="P7" s="11"/>
      <c r="Q7" s="11"/>
      <c r="R7" s="14"/>
    </row>
    <row r="8" spans="1:18" x14ac:dyDescent="0.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2"/>
      <c r="O8" s="11"/>
      <c r="P8" s="11"/>
      <c r="Q8" s="11"/>
      <c r="R8" s="14"/>
    </row>
    <row r="9" spans="1:18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2"/>
      <c r="O9" s="11"/>
      <c r="P9" s="11"/>
      <c r="Q9" s="11"/>
      <c r="R9" s="14"/>
    </row>
    <row r="10" spans="1:18" x14ac:dyDescent="0.2">
      <c r="N10" s="3"/>
    </row>
    <row r="11" spans="1:18" ht="17" x14ac:dyDescent="0.2">
      <c r="A11" s="17" t="s">
        <v>10</v>
      </c>
      <c r="B11" s="17" t="s">
        <v>13</v>
      </c>
      <c r="C11" s="17" t="s">
        <v>36</v>
      </c>
      <c r="D11" s="17" t="s">
        <v>22</v>
      </c>
      <c r="E11" s="17" t="s">
        <v>74</v>
      </c>
      <c r="F11" s="17">
        <v>2.2000000000000002</v>
      </c>
      <c r="G11" s="17"/>
      <c r="H11" s="17">
        <v>600</v>
      </c>
      <c r="I11" s="17"/>
      <c r="J11" s="17"/>
      <c r="K11" s="17">
        <v>2</v>
      </c>
      <c r="L11" s="17">
        <f>132/2</f>
        <v>66</v>
      </c>
      <c r="M11" s="17">
        <f t="shared" ref="M11:M22" si="0">6*3600</f>
        <v>21600</v>
      </c>
      <c r="N11" s="18">
        <f t="shared" ref="N11:N22" si="1">F11/M11</f>
        <v>1.0185185185185186E-4</v>
      </c>
      <c r="O11" s="17">
        <v>100</v>
      </c>
      <c r="P11" s="17"/>
      <c r="Q11" s="17"/>
      <c r="R11" s="19" t="s">
        <v>50</v>
      </c>
    </row>
    <row r="12" spans="1:18" ht="17" x14ac:dyDescent="0.2">
      <c r="A12" s="17"/>
      <c r="B12" s="17"/>
      <c r="C12" s="17" t="s">
        <v>36</v>
      </c>
      <c r="D12" s="17" t="s">
        <v>22</v>
      </c>
      <c r="E12" s="17" t="s">
        <v>74</v>
      </c>
      <c r="F12" s="17">
        <v>3.4</v>
      </c>
      <c r="G12" s="17"/>
      <c r="H12" s="17">
        <v>500</v>
      </c>
      <c r="I12" s="17"/>
      <c r="J12" s="17"/>
      <c r="K12" s="17">
        <v>1.32</v>
      </c>
      <c r="L12" s="17">
        <f>171.6/1.32</f>
        <v>130</v>
      </c>
      <c r="M12" s="17">
        <f t="shared" si="0"/>
        <v>21600</v>
      </c>
      <c r="N12" s="18">
        <f t="shared" si="1"/>
        <v>1.574074074074074E-4</v>
      </c>
      <c r="O12" s="17">
        <v>100</v>
      </c>
      <c r="P12" s="17"/>
      <c r="Q12" s="17"/>
      <c r="R12" s="19" t="s">
        <v>51</v>
      </c>
    </row>
    <row r="13" spans="1:18" ht="17" x14ac:dyDescent="0.2">
      <c r="A13" s="17"/>
      <c r="B13" s="17"/>
      <c r="C13" s="17" t="s">
        <v>36</v>
      </c>
      <c r="D13" s="17" t="s">
        <v>22</v>
      </c>
      <c r="E13" s="17" t="s">
        <v>74</v>
      </c>
      <c r="F13" s="17">
        <v>4.8</v>
      </c>
      <c r="G13" s="17"/>
      <c r="H13" s="17">
        <v>380</v>
      </c>
      <c r="I13" s="17"/>
      <c r="J13" s="17"/>
      <c r="K13" s="17">
        <v>1</v>
      </c>
      <c r="L13" s="17">
        <f>107/1</f>
        <v>107</v>
      </c>
      <c r="M13" s="17">
        <f t="shared" si="0"/>
        <v>21600</v>
      </c>
      <c r="N13" s="18">
        <f t="shared" si="1"/>
        <v>2.2222222222222221E-4</v>
      </c>
      <c r="O13" s="17">
        <v>100</v>
      </c>
      <c r="P13" s="17"/>
      <c r="Q13" s="17"/>
      <c r="R13" s="19" t="s">
        <v>54</v>
      </c>
    </row>
    <row r="14" spans="1:18" ht="17" x14ac:dyDescent="0.2">
      <c r="A14" s="17"/>
      <c r="B14" s="17"/>
      <c r="C14" s="17" t="s">
        <v>36</v>
      </c>
      <c r="D14" s="17" t="s">
        <v>22</v>
      </c>
      <c r="E14" s="17" t="s">
        <v>74</v>
      </c>
      <c r="F14" s="17">
        <v>6</v>
      </c>
      <c r="G14" s="17"/>
      <c r="H14" s="17">
        <v>264</v>
      </c>
      <c r="I14" s="17"/>
      <c r="J14" s="17"/>
      <c r="K14" s="17">
        <v>0.8</v>
      </c>
      <c r="L14" s="17">
        <f>70.4/0.8</f>
        <v>88</v>
      </c>
      <c r="M14" s="17">
        <f t="shared" si="0"/>
        <v>21600</v>
      </c>
      <c r="N14" s="18">
        <f t="shared" si="1"/>
        <v>2.7777777777777778E-4</v>
      </c>
      <c r="O14" s="17">
        <v>100</v>
      </c>
      <c r="P14" s="17"/>
      <c r="Q14" s="17"/>
      <c r="R14" s="19" t="s">
        <v>55</v>
      </c>
    </row>
    <row r="15" spans="1:18" ht="17" x14ac:dyDescent="0.2">
      <c r="A15" s="17"/>
      <c r="B15" s="17"/>
      <c r="C15" s="17" t="s">
        <v>36</v>
      </c>
      <c r="D15" s="17" t="s">
        <v>22</v>
      </c>
      <c r="E15" s="17" t="s">
        <v>74</v>
      </c>
      <c r="F15" s="17">
        <v>2.2000000000000002</v>
      </c>
      <c r="G15" s="17"/>
      <c r="H15" s="17">
        <v>560</v>
      </c>
      <c r="I15" s="17"/>
      <c r="J15" s="17"/>
      <c r="K15" s="17">
        <v>2.75</v>
      </c>
      <c r="L15" s="17">
        <f>55/2.75</f>
        <v>20</v>
      </c>
      <c r="M15" s="17">
        <f t="shared" si="0"/>
        <v>21600</v>
      </c>
      <c r="N15" s="18">
        <f t="shared" si="1"/>
        <v>1.0185185185185186E-4</v>
      </c>
      <c r="O15" s="17">
        <v>100</v>
      </c>
      <c r="P15" s="17"/>
      <c r="Q15" s="17"/>
      <c r="R15" s="19" t="s">
        <v>56</v>
      </c>
    </row>
    <row r="16" spans="1:18" ht="17" x14ac:dyDescent="0.2">
      <c r="A16" s="17"/>
      <c r="B16" s="17"/>
      <c r="C16" s="17" t="s">
        <v>36</v>
      </c>
      <c r="D16" s="17" t="s">
        <v>22</v>
      </c>
      <c r="E16" s="17" t="s">
        <v>74</v>
      </c>
      <c r="F16" s="17">
        <v>3.4</v>
      </c>
      <c r="G16" s="17"/>
      <c r="H16" s="17">
        <v>480</v>
      </c>
      <c r="I16" s="17"/>
      <c r="J16" s="17"/>
      <c r="K16" s="17">
        <v>2</v>
      </c>
      <c r="L16" s="17">
        <f>64/2</f>
        <v>32</v>
      </c>
      <c r="M16" s="17">
        <f t="shared" si="0"/>
        <v>21600</v>
      </c>
      <c r="N16" s="18">
        <f t="shared" si="1"/>
        <v>1.574074074074074E-4</v>
      </c>
      <c r="O16" s="17">
        <v>100</v>
      </c>
      <c r="P16" s="17"/>
      <c r="Q16" s="17"/>
      <c r="R16" s="19" t="s">
        <v>57</v>
      </c>
    </row>
    <row r="17" spans="1:18" ht="17" x14ac:dyDescent="0.2">
      <c r="A17" s="17"/>
      <c r="B17" s="17"/>
      <c r="C17" s="17" t="s">
        <v>36</v>
      </c>
      <c r="D17" s="17" t="s">
        <v>22</v>
      </c>
      <c r="E17" s="17" t="s">
        <v>74</v>
      </c>
      <c r="F17" s="17">
        <v>4.8</v>
      </c>
      <c r="G17" s="17"/>
      <c r="H17" s="17">
        <v>360</v>
      </c>
      <c r="I17" s="17"/>
      <c r="J17" s="17"/>
      <c r="K17" s="17">
        <v>1.5</v>
      </c>
      <c r="L17" s="17">
        <f>81/1.5</f>
        <v>54</v>
      </c>
      <c r="M17" s="17">
        <f t="shared" si="0"/>
        <v>21600</v>
      </c>
      <c r="N17" s="18">
        <f t="shared" si="1"/>
        <v>2.2222222222222221E-4</v>
      </c>
      <c r="O17" s="17">
        <v>100</v>
      </c>
      <c r="P17" s="17"/>
      <c r="Q17" s="17"/>
      <c r="R17" s="19" t="s">
        <v>58</v>
      </c>
    </row>
    <row r="18" spans="1:18" ht="17" x14ac:dyDescent="0.2">
      <c r="A18" s="17"/>
      <c r="B18" s="17"/>
      <c r="C18" s="17" t="s">
        <v>36</v>
      </c>
      <c r="D18" s="17" t="s">
        <v>22</v>
      </c>
      <c r="E18" s="17" t="s">
        <v>74</v>
      </c>
      <c r="F18" s="17">
        <v>6</v>
      </c>
      <c r="G18" s="17"/>
      <c r="H18" s="17">
        <v>280</v>
      </c>
      <c r="I18" s="17"/>
      <c r="J18" s="17"/>
      <c r="K18" s="17">
        <v>1.27</v>
      </c>
      <c r="L18" s="17">
        <f>63.5/1.27</f>
        <v>50</v>
      </c>
      <c r="M18" s="17">
        <f t="shared" si="0"/>
        <v>21600</v>
      </c>
      <c r="N18" s="18">
        <f t="shared" si="1"/>
        <v>2.7777777777777778E-4</v>
      </c>
      <c r="O18" s="17">
        <v>100</v>
      </c>
      <c r="P18" s="17"/>
      <c r="Q18" s="17"/>
      <c r="R18" s="19" t="s">
        <v>59</v>
      </c>
    </row>
    <row r="19" spans="1:18" ht="17" x14ac:dyDescent="0.2">
      <c r="A19" s="17"/>
      <c r="B19" s="17"/>
      <c r="C19" s="17" t="s">
        <v>36</v>
      </c>
      <c r="D19" s="17" t="s">
        <v>22</v>
      </c>
      <c r="E19" s="17" t="s">
        <v>74</v>
      </c>
      <c r="F19" s="17">
        <v>9.8000000000000007</v>
      </c>
      <c r="G19" s="17"/>
      <c r="H19" s="17">
        <v>180</v>
      </c>
      <c r="I19" s="17"/>
      <c r="J19" s="17"/>
      <c r="K19" s="17">
        <v>0.80600000000000005</v>
      </c>
      <c r="L19" s="17">
        <v>91</v>
      </c>
      <c r="M19" s="17">
        <f t="shared" si="0"/>
        <v>21600</v>
      </c>
      <c r="N19" s="18">
        <f t="shared" si="1"/>
        <v>4.5370370370370372E-4</v>
      </c>
      <c r="O19" s="17">
        <v>100</v>
      </c>
      <c r="P19" s="17"/>
      <c r="Q19" s="17"/>
      <c r="R19" s="19" t="s">
        <v>60</v>
      </c>
    </row>
    <row r="20" spans="1:18" ht="17" x14ac:dyDescent="0.2">
      <c r="A20" s="17"/>
      <c r="B20" s="17"/>
      <c r="C20" s="17" t="s">
        <v>36</v>
      </c>
      <c r="D20" s="17" t="s">
        <v>22</v>
      </c>
      <c r="E20" s="17" t="s">
        <v>74</v>
      </c>
      <c r="F20" s="17">
        <v>10.5</v>
      </c>
      <c r="G20" s="17"/>
      <c r="H20" s="17">
        <v>144</v>
      </c>
      <c r="I20" s="17"/>
      <c r="J20" s="17"/>
      <c r="K20" s="17">
        <v>0.80600000000000005</v>
      </c>
      <c r="L20" s="17">
        <v>77</v>
      </c>
      <c r="M20" s="17">
        <f t="shared" si="0"/>
        <v>21600</v>
      </c>
      <c r="N20" s="18">
        <f t="shared" si="1"/>
        <v>4.861111111111111E-4</v>
      </c>
      <c r="O20" s="17">
        <v>100</v>
      </c>
      <c r="P20" s="17"/>
      <c r="Q20" s="17"/>
      <c r="R20" s="19" t="s">
        <v>61</v>
      </c>
    </row>
    <row r="21" spans="1:18" ht="17" x14ac:dyDescent="0.2">
      <c r="A21" s="17"/>
      <c r="B21" s="17"/>
      <c r="C21" s="17" t="s">
        <v>36</v>
      </c>
      <c r="D21" s="17" t="s">
        <v>22</v>
      </c>
      <c r="E21" s="17" t="s">
        <v>74</v>
      </c>
      <c r="F21" s="17">
        <v>12.5</v>
      </c>
      <c r="G21" s="17"/>
      <c r="H21" s="17">
        <v>98</v>
      </c>
      <c r="I21" s="17"/>
      <c r="J21" s="17"/>
      <c r="K21" s="17">
        <v>0.80600000000000005</v>
      </c>
      <c r="L21" s="17">
        <v>50</v>
      </c>
      <c r="M21" s="17">
        <f t="shared" si="0"/>
        <v>21600</v>
      </c>
      <c r="N21" s="18">
        <f t="shared" si="1"/>
        <v>5.7870370370370367E-4</v>
      </c>
      <c r="O21" s="17">
        <v>100</v>
      </c>
      <c r="P21" s="17"/>
      <c r="Q21" s="17"/>
      <c r="R21" s="19" t="s">
        <v>62</v>
      </c>
    </row>
    <row r="22" spans="1:18" ht="17" x14ac:dyDescent="0.2">
      <c r="A22" s="17"/>
      <c r="B22" s="17"/>
      <c r="C22" s="17" t="s">
        <v>36</v>
      </c>
      <c r="D22" s="17" t="s">
        <v>22</v>
      </c>
      <c r="E22" s="17" t="s">
        <v>74</v>
      </c>
      <c r="F22" s="17">
        <v>13.6</v>
      </c>
      <c r="G22" s="17"/>
      <c r="H22" s="17">
        <v>90</v>
      </c>
      <c r="I22" s="17"/>
      <c r="J22" s="17"/>
      <c r="K22" s="17">
        <v>0.80600000000000005</v>
      </c>
      <c r="L22" s="17">
        <v>61</v>
      </c>
      <c r="M22" s="17">
        <f t="shared" si="0"/>
        <v>21600</v>
      </c>
      <c r="N22" s="18">
        <f t="shared" si="1"/>
        <v>6.2962962962962961E-4</v>
      </c>
      <c r="O22" s="17">
        <v>100</v>
      </c>
      <c r="P22" s="17"/>
      <c r="Q22" s="17"/>
      <c r="R22" s="19" t="s">
        <v>63</v>
      </c>
    </row>
    <row r="23" spans="1:18" s="4" customFormat="1" ht="17" x14ac:dyDescent="0.2">
      <c r="A23" s="17"/>
      <c r="B23" s="17" t="s">
        <v>14</v>
      </c>
      <c r="C23" s="17" t="s">
        <v>36</v>
      </c>
      <c r="D23" s="17" t="s">
        <v>22</v>
      </c>
      <c r="E23" s="17" t="s">
        <v>72</v>
      </c>
      <c r="F23" s="17">
        <v>30</v>
      </c>
      <c r="G23" s="17"/>
      <c r="H23" s="17">
        <v>50</v>
      </c>
      <c r="I23" s="17"/>
      <c r="J23" s="17"/>
      <c r="K23" s="17">
        <v>0.5</v>
      </c>
      <c r="L23" s="17">
        <v>17</v>
      </c>
      <c r="M23" s="17">
        <f>3600*6</f>
        <v>21600</v>
      </c>
      <c r="N23" s="18">
        <f>F23/M23</f>
        <v>1.3888888888888889E-3</v>
      </c>
      <c r="O23" s="17"/>
      <c r="P23" s="20"/>
      <c r="Q23" s="17">
        <v>0</v>
      </c>
      <c r="R23" s="19" t="s">
        <v>42</v>
      </c>
    </row>
    <row r="24" spans="1:18" s="4" customFormat="1" ht="17" x14ac:dyDescent="0.2">
      <c r="A24" s="17"/>
      <c r="B24" s="17"/>
      <c r="C24" s="17" t="s">
        <v>52</v>
      </c>
      <c r="D24" s="17" t="s">
        <v>22</v>
      </c>
      <c r="E24" s="17" t="s">
        <v>72</v>
      </c>
      <c r="F24" s="17">
        <v>40</v>
      </c>
      <c r="G24" s="17"/>
      <c r="H24" s="17">
        <v>60</v>
      </c>
      <c r="I24" s="17"/>
      <c r="J24" s="17"/>
      <c r="K24" s="17">
        <v>0.5</v>
      </c>
      <c r="L24" s="17">
        <v>17</v>
      </c>
      <c r="M24" s="17">
        <f>3600*6</f>
        <v>21600</v>
      </c>
      <c r="N24" s="18">
        <f>F24/M24</f>
        <v>1.8518518518518519E-3</v>
      </c>
      <c r="O24" s="17">
        <v>100</v>
      </c>
      <c r="P24" s="20"/>
      <c r="Q24" s="17">
        <v>0</v>
      </c>
      <c r="R24" s="19" t="s">
        <v>45</v>
      </c>
    </row>
    <row r="25" spans="1:18" s="4" customFormat="1" ht="17" x14ac:dyDescent="0.2">
      <c r="A25" s="17"/>
      <c r="B25" s="17"/>
      <c r="C25" s="17" t="s">
        <v>53</v>
      </c>
      <c r="D25" s="17" t="s">
        <v>22</v>
      </c>
      <c r="E25" s="17" t="s">
        <v>72</v>
      </c>
      <c r="F25" s="17">
        <v>60</v>
      </c>
      <c r="G25" s="17"/>
      <c r="H25" s="17">
        <v>60</v>
      </c>
      <c r="I25" s="17"/>
      <c r="J25" s="17"/>
      <c r="K25" s="17">
        <v>0.5</v>
      </c>
      <c r="L25" s="17">
        <v>17</v>
      </c>
      <c r="M25" s="17">
        <f>3600*6</f>
        <v>21600</v>
      </c>
      <c r="N25" s="18">
        <f>F25/M25</f>
        <v>2.7777777777777779E-3</v>
      </c>
      <c r="O25" s="17">
        <v>100</v>
      </c>
      <c r="P25" s="20"/>
      <c r="Q25" s="17">
        <v>0</v>
      </c>
      <c r="R25" s="19" t="s">
        <v>45</v>
      </c>
    </row>
    <row r="26" spans="1:18" s="4" customFormat="1" x14ac:dyDescent="0.2">
      <c r="N26" s="5"/>
      <c r="P26" s="6"/>
      <c r="R26" s="7"/>
    </row>
    <row r="27" spans="1:18" s="4" customFormat="1" x14ac:dyDescent="0.2">
      <c r="A27" s="8" t="s">
        <v>11</v>
      </c>
      <c r="B27" s="8" t="s">
        <v>17</v>
      </c>
      <c r="C27" s="8"/>
      <c r="D27" s="8" t="s">
        <v>26</v>
      </c>
      <c r="E27" s="8" t="s">
        <v>73</v>
      </c>
      <c r="F27" s="8">
        <v>1.8</v>
      </c>
      <c r="G27" s="8"/>
      <c r="H27" s="8"/>
      <c r="I27" s="8">
        <v>30</v>
      </c>
      <c r="J27" s="8">
        <v>100</v>
      </c>
      <c r="K27" s="8">
        <v>8.08</v>
      </c>
      <c r="L27" s="8">
        <v>432</v>
      </c>
      <c r="M27" s="15">
        <v>7.3499999999999998E-4</v>
      </c>
      <c r="N27" s="9">
        <f>F27/M27</f>
        <v>2448.9795918367349</v>
      </c>
      <c r="O27" s="8">
        <v>10</v>
      </c>
      <c r="P27" s="9"/>
      <c r="Q27" s="8"/>
      <c r="R27" s="10"/>
    </row>
    <row r="28" spans="1:18" x14ac:dyDescent="0.2">
      <c r="A28" s="8"/>
      <c r="B28" s="8" t="s">
        <v>18</v>
      </c>
      <c r="C28" s="8"/>
      <c r="D28" s="8" t="s">
        <v>26</v>
      </c>
      <c r="E28" s="8" t="s">
        <v>71</v>
      </c>
      <c r="F28" s="8">
        <v>10</v>
      </c>
      <c r="G28" s="8"/>
      <c r="H28" s="8">
        <v>100</v>
      </c>
      <c r="I28" s="8"/>
      <c r="J28" s="8"/>
      <c r="K28" s="8">
        <v>2.4</v>
      </c>
      <c r="L28" s="8">
        <v>288</v>
      </c>
      <c r="M28" s="8">
        <v>1000</v>
      </c>
      <c r="N28" s="9">
        <f>F28/M28</f>
        <v>0.01</v>
      </c>
      <c r="O28" s="8">
        <v>10</v>
      </c>
      <c r="P28" s="8"/>
      <c r="Q28" s="8"/>
      <c r="R28" s="10"/>
    </row>
    <row r="29" spans="1:18" x14ac:dyDescent="0.2">
      <c r="A29" s="8"/>
      <c r="B29" s="8"/>
      <c r="C29" s="8"/>
      <c r="D29" s="8" t="s">
        <v>26</v>
      </c>
      <c r="E29" s="8" t="s">
        <v>73</v>
      </c>
      <c r="F29" s="8">
        <v>1.8</v>
      </c>
      <c r="G29" s="8"/>
      <c r="H29" s="8"/>
      <c r="I29" s="8">
        <v>30</v>
      </c>
      <c r="J29" s="8">
        <v>100</v>
      </c>
      <c r="K29" s="8">
        <v>6.06</v>
      </c>
      <c r="L29" s="8">
        <v>432</v>
      </c>
      <c r="M29" s="15">
        <v>1.8E-3</v>
      </c>
      <c r="N29" s="9">
        <f>F29/M29</f>
        <v>1000</v>
      </c>
      <c r="O29" s="8">
        <v>10</v>
      </c>
      <c r="P29" s="9"/>
      <c r="Q29" s="8"/>
      <c r="R29" s="10"/>
    </row>
    <row r="30" spans="1:18" x14ac:dyDescent="0.2">
      <c r="A30" s="8"/>
      <c r="B30" s="8" t="s">
        <v>19</v>
      </c>
      <c r="C30" s="8"/>
      <c r="D30" s="8" t="s">
        <v>26</v>
      </c>
      <c r="E30" s="8" t="s">
        <v>71</v>
      </c>
      <c r="F30" s="8">
        <v>10</v>
      </c>
      <c r="G30" s="8"/>
      <c r="H30" s="8">
        <v>100</v>
      </c>
      <c r="I30" s="8"/>
      <c r="J30" s="8"/>
      <c r="K30" s="8">
        <v>2.6</v>
      </c>
      <c r="L30" s="8">
        <v>288</v>
      </c>
      <c r="M30" s="8">
        <v>1000</v>
      </c>
      <c r="N30" s="9">
        <f>F30/M30</f>
        <v>0.01</v>
      </c>
      <c r="O30" s="8">
        <v>10</v>
      </c>
      <c r="P30" s="8"/>
      <c r="Q30" s="8"/>
      <c r="R30" s="10"/>
    </row>
    <row r="31" spans="1:18" x14ac:dyDescent="0.2">
      <c r="A31" s="8"/>
      <c r="B31" s="8"/>
      <c r="C31" s="8"/>
      <c r="D31" s="8" t="s">
        <v>26</v>
      </c>
      <c r="E31" s="8" t="s">
        <v>73</v>
      </c>
      <c r="F31" s="8">
        <v>1.8</v>
      </c>
      <c r="G31" s="8"/>
      <c r="H31" s="8"/>
      <c r="I31" s="8">
        <v>30</v>
      </c>
      <c r="J31" s="8">
        <v>100</v>
      </c>
      <c r="K31" s="8">
        <v>5.05</v>
      </c>
      <c r="L31" s="8">
        <v>432</v>
      </c>
      <c r="M31" s="15">
        <v>1.8E-3</v>
      </c>
      <c r="N31" s="9">
        <f>F31/M31</f>
        <v>1000</v>
      </c>
      <c r="O31" s="8">
        <v>10</v>
      </c>
      <c r="P31" s="9"/>
      <c r="Q31" s="8"/>
      <c r="R31" s="10"/>
    </row>
    <row r="32" spans="1:18" x14ac:dyDescent="0.2">
      <c r="A32" s="8"/>
      <c r="B32" s="8" t="s">
        <v>64</v>
      </c>
      <c r="C32" s="8"/>
      <c r="D32" s="8" t="s">
        <v>26</v>
      </c>
      <c r="E32" s="8" t="s">
        <v>71</v>
      </c>
      <c r="F32" s="8">
        <v>10</v>
      </c>
      <c r="G32" s="8"/>
      <c r="H32" s="8">
        <v>100</v>
      </c>
      <c r="I32" s="8"/>
      <c r="J32" s="8"/>
      <c r="K32" s="8">
        <v>2.6</v>
      </c>
      <c r="L32" s="8">
        <v>288</v>
      </c>
      <c r="M32" s="8">
        <v>1000</v>
      </c>
      <c r="N32" s="9">
        <f>F32/M32</f>
        <v>0.01</v>
      </c>
      <c r="O32" s="8">
        <v>10</v>
      </c>
      <c r="P32" s="8"/>
      <c r="Q32" s="8"/>
      <c r="R32" s="10"/>
    </row>
    <row r="33" spans="1:18" x14ac:dyDescent="0.2">
      <c r="A33" s="8"/>
      <c r="B33" s="16"/>
      <c r="C33" s="8"/>
      <c r="D33" s="8" t="s">
        <v>26</v>
      </c>
      <c r="E33" s="8" t="s">
        <v>73</v>
      </c>
      <c r="F33" s="8">
        <v>1.8</v>
      </c>
      <c r="G33" s="8"/>
      <c r="H33" s="8"/>
      <c r="I33" s="8">
        <v>30</v>
      </c>
      <c r="J33" s="8">
        <v>100</v>
      </c>
      <c r="K33" s="8">
        <v>5.05</v>
      </c>
      <c r="L33" s="8">
        <v>432</v>
      </c>
      <c r="M33" s="15">
        <v>8.4620000000000008E-3</v>
      </c>
      <c r="N33" s="9">
        <f>F33/M33</f>
        <v>212.71567005436066</v>
      </c>
      <c r="O33" s="8">
        <v>10</v>
      </c>
      <c r="P33" s="9"/>
      <c r="Q33" s="8"/>
      <c r="R33" s="10"/>
    </row>
    <row r="35" spans="1:18" x14ac:dyDescent="0.2">
      <c r="A35" s="21" t="s">
        <v>12</v>
      </c>
      <c r="B35" s="21" t="s">
        <v>20</v>
      </c>
      <c r="C35" s="21"/>
      <c r="D35" s="21" t="s">
        <v>26</v>
      </c>
      <c r="E35" s="21" t="s">
        <v>72</v>
      </c>
      <c r="F35" s="21">
        <v>10</v>
      </c>
      <c r="G35" s="21">
        <v>300</v>
      </c>
      <c r="H35" s="21">
        <v>150</v>
      </c>
      <c r="I35" s="21"/>
      <c r="J35" s="21"/>
      <c r="K35" s="21"/>
      <c r="L35" s="21"/>
      <c r="M35" s="21">
        <v>1000</v>
      </c>
      <c r="N35" s="22">
        <f>F35/M35</f>
        <v>0.01</v>
      </c>
      <c r="O35" s="21">
        <v>10</v>
      </c>
      <c r="P35" s="21"/>
      <c r="Q35" s="21">
        <v>0.5</v>
      </c>
      <c r="R35" s="23"/>
    </row>
    <row r="36" spans="1:18" ht="17" x14ac:dyDescent="0.2">
      <c r="A36" s="21"/>
      <c r="B36" s="21" t="s">
        <v>21</v>
      </c>
      <c r="C36" s="21"/>
      <c r="D36" s="21" t="s">
        <v>27</v>
      </c>
      <c r="E36" s="21" t="s">
        <v>72</v>
      </c>
      <c r="F36" s="21"/>
      <c r="G36" s="21">
        <v>466.32</v>
      </c>
      <c r="H36" s="21">
        <f>85.7*2</f>
        <v>171.4</v>
      </c>
      <c r="I36" s="21"/>
      <c r="J36" s="21"/>
      <c r="K36" s="21">
        <v>2</v>
      </c>
      <c r="L36" s="21">
        <v>4</v>
      </c>
      <c r="M36" s="21">
        <v>1000</v>
      </c>
      <c r="N36" s="22">
        <f t="shared" ref="N36:N40" si="2">F36/M36</f>
        <v>0</v>
      </c>
      <c r="O36" s="21">
        <v>10</v>
      </c>
      <c r="P36" s="21"/>
      <c r="Q36" s="21"/>
      <c r="R36" s="23" t="s">
        <v>65</v>
      </c>
    </row>
    <row r="37" spans="1:18" ht="17" x14ac:dyDescent="0.2">
      <c r="A37" s="21"/>
      <c r="B37" s="21"/>
      <c r="C37" s="21"/>
      <c r="D37" s="21" t="s">
        <v>27</v>
      </c>
      <c r="E37" s="21" t="s">
        <v>72</v>
      </c>
      <c r="F37" s="21"/>
      <c r="G37" s="21">
        <v>376.93</v>
      </c>
      <c r="H37" s="21">
        <f>106.1*2</f>
        <v>212.2</v>
      </c>
      <c r="I37" s="21"/>
      <c r="J37" s="21"/>
      <c r="K37" s="21">
        <v>2</v>
      </c>
      <c r="L37" s="21">
        <v>4</v>
      </c>
      <c r="M37" s="21">
        <v>1000</v>
      </c>
      <c r="N37" s="22">
        <f t="shared" si="2"/>
        <v>0</v>
      </c>
      <c r="O37" s="21">
        <v>10</v>
      </c>
      <c r="P37" s="21"/>
      <c r="Q37" s="21"/>
      <c r="R37" s="23" t="s">
        <v>66</v>
      </c>
    </row>
    <row r="38" spans="1:18" ht="17" x14ac:dyDescent="0.2">
      <c r="A38" s="21"/>
      <c r="B38" s="21"/>
      <c r="C38" s="21"/>
      <c r="D38" s="21" t="s">
        <v>27</v>
      </c>
      <c r="E38" s="21" t="s">
        <v>72</v>
      </c>
      <c r="F38" s="21"/>
      <c r="G38" s="21">
        <v>300.70999999999998</v>
      </c>
      <c r="H38" s="21">
        <f>133*2</f>
        <v>266</v>
      </c>
      <c r="I38" s="21"/>
      <c r="J38" s="21"/>
      <c r="K38" s="21">
        <v>2</v>
      </c>
      <c r="L38" s="21">
        <v>4</v>
      </c>
      <c r="M38" s="21">
        <v>1000</v>
      </c>
      <c r="N38" s="22">
        <f t="shared" si="2"/>
        <v>0</v>
      </c>
      <c r="O38" s="21">
        <v>10</v>
      </c>
      <c r="P38" s="21"/>
      <c r="Q38" s="21"/>
      <c r="R38" s="23" t="s">
        <v>67</v>
      </c>
    </row>
    <row r="39" spans="1:18" ht="17" x14ac:dyDescent="0.2">
      <c r="A39" s="21"/>
      <c r="B39" s="21"/>
      <c r="C39" s="21"/>
      <c r="D39" s="21" t="s">
        <v>27</v>
      </c>
      <c r="E39" s="21" t="s">
        <v>72</v>
      </c>
      <c r="F39" s="21"/>
      <c r="G39" s="21">
        <v>191.41</v>
      </c>
      <c r="H39" s="21">
        <f>208.5*2</f>
        <v>417</v>
      </c>
      <c r="I39" s="21"/>
      <c r="J39" s="21"/>
      <c r="K39" s="21">
        <v>13.6</v>
      </c>
      <c r="L39" s="21">
        <v>4</v>
      </c>
      <c r="M39" s="21">
        <v>1000</v>
      </c>
      <c r="N39" s="22">
        <f t="shared" si="2"/>
        <v>0</v>
      </c>
      <c r="O39" s="21">
        <v>10</v>
      </c>
      <c r="P39" s="21"/>
      <c r="Q39" s="21"/>
      <c r="R39" s="23" t="s">
        <v>68</v>
      </c>
    </row>
    <row r="40" spans="1:18" ht="17" x14ac:dyDescent="0.2">
      <c r="A40" s="21"/>
      <c r="B40" s="21"/>
      <c r="C40" s="21"/>
      <c r="D40" s="21" t="s">
        <v>27</v>
      </c>
      <c r="E40" s="21" t="s">
        <v>72</v>
      </c>
      <c r="F40" s="21"/>
      <c r="G40" s="21">
        <v>214.03</v>
      </c>
      <c r="H40" s="21">
        <f>205.6*2</f>
        <v>411.2</v>
      </c>
      <c r="I40" s="21"/>
      <c r="J40" s="21"/>
      <c r="K40" s="21">
        <v>5</v>
      </c>
      <c r="L40" s="21">
        <v>4</v>
      </c>
      <c r="M40" s="21">
        <v>1000</v>
      </c>
      <c r="N40" s="22">
        <f t="shared" si="2"/>
        <v>0</v>
      </c>
      <c r="O40" s="21">
        <v>10</v>
      </c>
      <c r="P40" s="21"/>
      <c r="Q40" s="21"/>
      <c r="R40" s="23" t="s">
        <v>69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2022-06-27T08:44:29Z</dcterms:created>
  <dcterms:modified xsi:type="dcterms:W3CDTF">2022-09-29T09:02:53Z</dcterms:modified>
</cp:coreProperties>
</file>