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froncaro\Downloads\"/>
    </mc:Choice>
  </mc:AlternateContent>
  <xr:revisionPtr revIDLastSave="0" documentId="13_ncr:1_{14309A7F-720D-4709-8AA0-E36C79FF83B1}" xr6:coauthVersionLast="47" xr6:coauthVersionMax="47" xr10:uidLastSave="{00000000-0000-0000-0000-000000000000}"/>
  <bookViews>
    <workbookView xWindow="1245" yWindow="1485" windowWidth="20355" windowHeight="12015" xr2:uid="{CB011E53-40D7-4EEC-91DF-0D6F0CDAD4C3}"/>
  </bookViews>
  <sheets>
    <sheet name="BI workunits status" sheetId="2" r:id="rId1"/>
  </sheets>
  <definedNames>
    <definedName name="_xlnm._FilterDatabase" localSheetId="0" hidden="1">'BI workunits status'!$C$1:$XEF$37</definedName>
  </definedNames>
  <calcPr calcId="191028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2" l="1"/>
  <c r="T26" i="2"/>
  <c r="R26" i="2"/>
  <c r="Q26" i="2"/>
  <c r="O26" i="2"/>
  <c r="N26" i="2"/>
  <c r="P19" i="2"/>
  <c r="O19" i="2"/>
  <c r="R38" i="2" l="1"/>
  <c r="S38" i="2"/>
  <c r="T38" i="2"/>
  <c r="AA38" i="2"/>
  <c r="P38" i="2"/>
  <c r="O38" i="2"/>
  <c r="Q38" i="2"/>
  <c r="N38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Emmanuelle Delachenal</author>
  </authors>
  <commentList>
    <comment ref="F1" authorId="0" shapeId="0" xr:uid="{CF9504EF-D4E5-4A8E-B3D4-4515A5A3E062}">
      <text>
        <r>
          <rPr>
            <sz val="9"/>
            <color rgb="FF000000"/>
            <rFont val="Tahoma"/>
            <family val="2"/>
          </rPr>
          <t xml:space="preserve">Pending; 
</t>
        </r>
        <r>
          <rPr>
            <sz val="9"/>
            <color rgb="FF000000"/>
            <rFont val="Tahoma"/>
            <family val="2"/>
          </rPr>
          <t xml:space="preserve">New request; 
</t>
        </r>
        <r>
          <rPr>
            <sz val="9"/>
            <color rgb="FF000000"/>
            <rFont val="Tahoma"/>
            <family val="2"/>
          </rPr>
          <t xml:space="preserve">Rescoping; 
</t>
        </r>
        <r>
          <rPr>
            <sz val="9"/>
            <color rgb="FF000000"/>
            <rFont val="Tahoma"/>
            <family val="2"/>
          </rPr>
          <t>HI ECN3</t>
        </r>
      </text>
    </comment>
    <comment ref="M1" authorId="0" shapeId="0" xr:uid="{EBAA519C-57CD-45FD-AFFB-C2A2FECC9016}">
      <text>
        <r>
          <rPr>
            <b/>
            <sz val="9"/>
            <color rgb="FF000000"/>
            <rFont val="Tahoma"/>
            <family val="2"/>
          </rPr>
          <t xml:space="preserve">Material; 
</t>
        </r>
        <r>
          <rPr>
            <b/>
            <sz val="9"/>
            <color rgb="FF000000"/>
            <rFont val="Tahoma"/>
            <family val="2"/>
          </rPr>
          <t xml:space="preserve">Staff; 
</t>
        </r>
        <r>
          <rPr>
            <b/>
            <sz val="9"/>
            <color rgb="FF000000"/>
            <rFont val="Tahoma"/>
            <family val="2"/>
          </rPr>
          <t xml:space="preserve">MPA; 
</t>
        </r>
        <r>
          <rPr>
            <b/>
            <sz val="9"/>
            <color rgb="FF000000"/>
            <rFont val="Tahoma"/>
            <family val="2"/>
          </rPr>
          <t xml:space="preserve">Origin; 
</t>
        </r>
        <r>
          <rPr>
            <b/>
            <sz val="9"/>
            <color rgb="FF000000"/>
            <rFont val="Tahoma"/>
            <family val="2"/>
          </rPr>
          <t>Quest</t>
        </r>
      </text>
    </comment>
  </commentList>
</comments>
</file>

<file path=xl/sharedStrings.xml><?xml version="1.0" encoding="utf-8"?>
<sst xmlns="http://schemas.openxmlformats.org/spreadsheetml/2006/main" count="579" uniqueCount="157">
  <si>
    <t>2023</t>
  </si>
  <si>
    <t>2024</t>
  </si>
  <si>
    <t>2025</t>
  </si>
  <si>
    <t>2026</t>
  </si>
  <si>
    <t>2027</t>
  </si>
  <si>
    <t>2028</t>
  </si>
  <si>
    <t>Total</t>
  </si>
  <si>
    <t>Type</t>
  </si>
  <si>
    <t>MAT/PERS</t>
  </si>
  <si>
    <t>Dep</t>
  </si>
  <si>
    <t>WBS</t>
  </si>
  <si>
    <t>Group</t>
  </si>
  <si>
    <t>Description</t>
  </si>
  <si>
    <t>Material</t>
  </si>
  <si>
    <t>SY</t>
  </si>
  <si>
    <t>NA 3.1.1</t>
  </si>
  <si>
    <t>SY-BI</t>
  </si>
  <si>
    <t>1xFTE.Y.year DSS for assembly and installation</t>
  </si>
  <si>
    <t>PRIM-UPGRADE: Long. BLM production of 3 operational detectors: 1 TDC2 and 2 TCC2</t>
  </si>
  <si>
    <t>SY-STI</t>
  </si>
  <si>
    <t>NA 3.2.3</t>
  </si>
  <si>
    <t>Personnel</t>
  </si>
  <si>
    <t>3xFTE.Y for Origin 2026-28 for assembly and test support.</t>
  </si>
  <si>
    <t>3xFTE.Y for Origin 2026-28 for software integration and commissioning</t>
  </si>
  <si>
    <t>Workunit ID (only for pending)</t>
  </si>
  <si>
    <t>WU holder</t>
  </si>
  <si>
    <t>Motivation</t>
  </si>
  <si>
    <t>Impact if not done</t>
  </si>
  <si>
    <t>Budget code</t>
  </si>
  <si>
    <t>Category</t>
  </si>
  <si>
    <t xml:space="preserve">Mail de </t>
  </si>
  <si>
    <t>Comments</t>
  </si>
  <si>
    <t>WP</t>
  </si>
  <si>
    <t>Category detail</t>
  </si>
  <si>
    <t>Priority</t>
  </si>
  <si>
    <t>Comments from Markus's file</t>
  </si>
  <si>
    <t>High</t>
  </si>
  <si>
    <t>aurelie.goldblatt@cern.ch</t>
  </si>
  <si>
    <t>For high intensity beams</t>
  </si>
  <si>
    <t>beam line optics cannot be measured accurately leading to beam loss</t>
  </si>
  <si>
    <t>65k /monitor*21 + 42kCHF for decabling
From EDMS 2113420 : 21 more BSPs  in TT20-TT25 lines should be converted to SEM grids (in addition of the 4 SEMs in the baseline WU Id 234919)</t>
  </si>
  <si>
    <t>NA 3</t>
  </si>
  <si>
    <t>Medium</t>
  </si>
  <si>
    <t>this is not only required for HI -&gt; RP optimization required in any case, thus requiring better steering
(challenge: resources, cost/unit, timeline, numbers)</t>
  </si>
  <si>
    <t>MPA</t>
  </si>
  <si>
    <t>jocelyn Tan</t>
  </si>
  <si>
    <t>needs discussion with essential scope and required timeline (can/will be gradually implemented)</t>
  </si>
  <si>
    <t>Origin</t>
  </si>
  <si>
    <t>timeline and final number of detectors to be discussed</t>
  </si>
  <si>
    <t>jean-louis.grenard@cern.ch</t>
  </si>
  <si>
    <t>Improve beam steering on targets and fiducialisation, recommendation from TCC2 review</t>
  </si>
  <si>
    <t>Misteer beam onto the target, faster ageing, higher activation,</t>
  </si>
  <si>
    <t>Jocelyn Tan</t>
  </si>
  <si>
    <t>Change from BI to STI</t>
  </si>
  <si>
    <t>detector part only
(TBIU only, will be discussed next week: alignment, operation steering needs)</t>
  </si>
  <si>
    <t>belen.salvachua@cern.ch</t>
  </si>
  <si>
    <t>HI intensity operation</t>
  </si>
  <si>
    <t>belen.salvachua@cern.ch -&gt; mail du 16.12.2022</t>
  </si>
  <si>
    <t xml:space="preserve">Christos Zamantzas </t>
  </si>
  <si>
    <t>P42 BLM Part 2 Tech Student</t>
  </si>
  <si>
    <t>Quest</t>
  </si>
  <si>
    <t>Sum of 2023</t>
  </si>
  <si>
    <t>Sum of 2024</t>
  </si>
  <si>
    <t>Sum of 2025</t>
  </si>
  <si>
    <t>Sum of 2026</t>
  </si>
  <si>
    <t>Sum of 2027</t>
  </si>
  <si>
    <t>Sum of 2028</t>
  </si>
  <si>
    <t>Sum of Total</t>
  </si>
  <si>
    <t>Grand Total</t>
  </si>
  <si>
    <t>New TBIU/D CONS : replacement of halo detector by SEM grids in T2, T4 and T6 (3 units only)</t>
  </si>
  <si>
    <t>Replacement of 6  BSPs by SEM grids in TT20-TT25 lines, in addition to  the 4 SEMs already approved (remaining 15 units &gt; LS3)</t>
  </si>
  <si>
    <t>Not approved</t>
  </si>
  <si>
    <t>Replacement of remaing 15  BSPs by SEM grids in TT20-TT25 lines post LS3</t>
  </si>
  <si>
    <t xml:space="preserve">aurelie.goldblatt@cern.ch </t>
  </si>
  <si>
    <t>pushed back to post-LS3</t>
  </si>
  <si>
    <t>Replacement of 5 BBS in SPS-LSS2 by SEM grids</t>
  </si>
  <si>
    <t xml:space="preserve">aurelie.goldblatt@cern.ch  </t>
  </si>
  <si>
    <t>1x new staff technician (5-year LD contract, 2024-28) for SEM production and development of new tooling to optimise the production process</t>
  </si>
  <si>
    <t>STAFF</t>
  </si>
  <si>
    <t>Staff</t>
  </si>
  <si>
    <t>STAFF required to assemble SEM grids</t>
  </si>
  <si>
    <t>not approved by ATS-MB, no M2P for STAFF</t>
  </si>
  <si>
    <t>1x new staff technician (5-year LD contract, 2024-28) for design and production of electronics and for integration and coordination</t>
  </si>
  <si>
    <t>NA 3.1.2</t>
  </si>
  <si>
    <t>Six months extension for Fellow working on XBPF and RadHard monitors (for a total of three years)</t>
  </si>
  <si>
    <t>Jocelyn.Tan@cern.ch</t>
  </si>
  <si>
    <t xml:space="preserve">Additional twelve months for FSU working on XBPF and RadHard monitors (for a total of 24 months) </t>
  </si>
  <si>
    <t xml:space="preserve">Request for technical student 1MY for prototype validation and test rig building </t>
  </si>
  <si>
    <t>From HI-ECN3</t>
  </si>
  <si>
    <t>New Request</t>
  </si>
  <si>
    <t>HI-ECN3</t>
  </si>
  <si>
    <t>NA-UPGRADE : Radiation tolerant profile monitor</t>
  </si>
  <si>
    <t>inaki.ortega@cern.ch</t>
  </si>
  <si>
    <t>From HI-ECN3 Total</t>
  </si>
  <si>
    <t>Not approved Total</t>
  </si>
  <si>
    <t>OK to shift post-LS3, will focus only on R&amp;D + 1 or 2 prototypes</t>
  </si>
  <si>
    <t>PRIMARY-CONS : BSI 4 new units</t>
  </si>
  <si>
    <t>Initial Scope</t>
  </si>
  <si>
    <t>Extra Cost</t>
  </si>
  <si>
    <t>Profile from CSSR'23</t>
  </si>
  <si>
    <t>PRIMARY-CONS : BSP replacement with 4 SEM grids units</t>
  </si>
  <si>
    <t>Active from MTP2021-2022</t>
  </si>
  <si>
    <t>Active from MTP2023</t>
  </si>
  <si>
    <t>PRIM-UPGRADE : Long. BLM detector R&amp;D, based on Cherenkov light Part1</t>
  </si>
  <si>
    <t>Completed</t>
  </si>
  <si>
    <t>completed in 2021</t>
  </si>
  <si>
    <t>Cancelled</t>
  </si>
  <si>
    <t>PRIM-UPGRADE : Long. BLM detector R&amp;D, based on Cherenkov light Part2 + 1 LSS2</t>
  </si>
  <si>
    <t>Covered by PBC</t>
  </si>
  <si>
    <t>out of the scope of NA-CONS / transferred to PBC</t>
  </si>
  <si>
    <t>Out of Scope</t>
  </si>
  <si>
    <t>G.Arduini du 06.04.2023</t>
  </si>
  <si>
    <t>tbc</t>
  </si>
  <si>
    <t>ewald.effinger@cern.ch</t>
  </si>
  <si>
    <t>PRIMARY-CONS : FSU &amp; Student BSI / BTV</t>
  </si>
  <si>
    <t>jocelyn.tan@cern.ch</t>
  </si>
  <si>
    <t>P42 BLM Part 2 (19 units remaining to be installed)</t>
  </si>
  <si>
    <t>to be renamed to TDC2 BLMs</t>
  </si>
  <si>
    <t>PRIMARY-CONS : TT20 BLMs (replace exisiting units)</t>
  </si>
  <si>
    <t>BLM (TT23, TT24 &amp; TT25) = 13 new units</t>
  </si>
  <si>
    <t>stephane.burger@cern.ch</t>
  </si>
  <si>
    <t>PRIMARY-CONS : BTV general consolidation</t>
  </si>
  <si>
    <t>Re-scoped</t>
  </si>
  <si>
    <t>PRIMARY-CONS : BTV230925 upgrade</t>
  </si>
  <si>
    <t>PRIMARY-UPGRADE : Fast spill detector production</t>
  </si>
  <si>
    <t>federico.roncarolo@cern.ch</t>
  </si>
  <si>
    <t>LS2 URGENT items</t>
  </si>
  <si>
    <t>Completed in 2020</t>
  </si>
  <si>
    <t>PRIM-UPGRADE : P42 SEM installation of 3 units</t>
  </si>
  <si>
    <t>completed in 2023</t>
  </si>
  <si>
    <t>PRIM-UPGRADE : P42 SEM production of 3 units</t>
  </si>
  <si>
    <t>NA-CONS : electronics boards</t>
  </si>
  <si>
    <t>mark.mclean@cern.ch</t>
  </si>
  <si>
    <t>NA-CONS : XBPF for M2, K12 &amp; partly EHN1</t>
  </si>
  <si>
    <t>NA-CONS : FSU &amp; Students</t>
  </si>
  <si>
    <t>NA-CONS M2P resources NA 3.1.2</t>
  </si>
  <si>
    <t>SC64313</t>
  </si>
  <si>
    <t>Emma Buchanan</t>
  </si>
  <si>
    <t>NA-CONS FELL &amp; GRAD</t>
  </si>
  <si>
    <t>SY-BI to charge PBC on BC99460 for the material expenses in 2024 (40 kCHF) and 2025 (40 kCHF) in addition to PhD student from March 2023 for 3y</t>
  </si>
  <si>
    <t>New TBIU/D CONS : remaining units</t>
  </si>
  <si>
    <t>Active from MTP2021-2022 Total</t>
  </si>
  <si>
    <t>Completed Total</t>
  </si>
  <si>
    <t>Cancelled Total</t>
  </si>
  <si>
    <t>Active from MTP2023 Total</t>
  </si>
  <si>
    <t>In HI-ECN3</t>
  </si>
  <si>
    <t>In HI-ECN3 Total</t>
  </si>
  <si>
    <t>stil in the simulations to understand what we can improve (luana) + activation foils calibration campaigns)</t>
  </si>
  <si>
    <t>on going as planned</t>
  </si>
  <si>
    <t>on going as planned, will double check with SB when he is back if budget still ok</t>
  </si>
  <si>
    <t>protyping ~as planned. New proto 2023-24 YETS. Possible overcost due to cables known by Yacine</t>
  </si>
  <si>
    <t>ongoing</t>
  </si>
  <si>
    <t>Baseline: upgrade detector head (with bands) to modern version based on flex cables.  Trying to have a prototype (detector head upgraded version) installed in TT20 next YETS. 
Option: tungsted or carbon wires instead of bands. 2023 beam tests beging analyzed. Could be a solution for only some locations wehre high spatial resolution is required.</t>
  </si>
  <si>
    <t>Comments as above. These are for upstream the TBIUs</t>
  </si>
  <si>
    <t>Comments as above, phase 2</t>
  </si>
  <si>
    <t>Comments as above, phase 2 (?)</t>
  </si>
  <si>
    <t>Refurbish with new version as above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</si>
</sst>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name val="Arial"/>
      <family val="2"/>
    </font>
    <font>
      <sz val="9"/>
      <color rgb="FF000000"/>
      <name val="Tahoma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8"/>
      <name val="Verdana"/>
      <family val="2"/>
    </font>
    <font>
      <u/>
      <sz val="11"/>
      <name val="Calibri"/>
      <family val="2"/>
      <scheme val="minor"/>
    </font>
    <font>
      <sz val="8"/>
      <name val="Calibri"/>
      <family val="2"/>
      <scheme val="minor"/>
    </font>
    <font>
      <b/>
      <sz val="9"/>
      <color rgb="FF000000"/>
      <name val="Tahoma"/>
      <family val="2"/>
    </font>
    <font>
      <b/>
      <sz val="11"/>
      <color rgb="FF000000"/>
      <name val="Courier New"/>
      <family val="1"/>
    </font>
    <font>
      <b/>
      <sz val="8"/>
      <name val="Verdana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9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A2989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4" fillId="0" borderId="0" applyNumberFormat="0" applyFill="0" applyBorder="0" applyAlignment="0" applyProtection="0"/>
  </cellStyleXfs>
  <cellXfs count="67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3" fontId="0" fillId="0" borderId="0" xfId="0" applyNumberFormat="1" applyAlignment="1">
      <alignment horizontal="left"/>
    </xf>
    <xf numFmtId="3" fontId="0" fillId="0" borderId="0" xfId="0" applyNumberFormat="1"/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5" fillId="0" borderId="0" xfId="0" applyFont="1" applyAlignment="1">
      <alignment horizontal="left" vertical="center"/>
    </xf>
    <xf numFmtId="0" fontId="0" fillId="0" borderId="0" xfId="0" pivotButton="1"/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3" fontId="5" fillId="0" borderId="0" xfId="0" applyNumberFormat="1" applyFont="1"/>
    <xf numFmtId="0" fontId="6" fillId="0" borderId="0" xfId="0" applyFont="1" applyAlignment="1">
      <alignment vertical="center" wrapText="1"/>
    </xf>
    <xf numFmtId="0" fontId="7" fillId="0" borderId="0" xfId="3" applyFont="1" applyFill="1" applyBorder="1" applyAlignment="1">
      <alignment vertical="center"/>
    </xf>
    <xf numFmtId="11" fontId="5" fillId="0" borderId="0" xfId="0" applyNumberFormat="1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4" fillId="0" borderId="0" xfId="3" applyAlignment="1">
      <alignment horizontal="center" vertical="center"/>
    </xf>
    <xf numFmtId="3" fontId="4" fillId="0" borderId="0" xfId="3" applyNumberFormat="1"/>
    <xf numFmtId="0" fontId="5" fillId="0" borderId="0" xfId="0" applyFont="1" applyAlignment="1">
      <alignment horizontal="center" vertical="center" wrapText="1"/>
    </xf>
    <xf numFmtId="1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left" wrapText="1"/>
    </xf>
    <xf numFmtId="0" fontId="5" fillId="0" borderId="0" xfId="1" applyFont="1" applyFill="1" applyAlignment="1">
      <alignment horizontal="left" vertical="center"/>
    </xf>
    <xf numFmtId="0" fontId="4" fillId="0" borderId="0" xfId="3" applyFill="1" applyBorder="1" applyAlignment="1">
      <alignment vertical="center"/>
    </xf>
    <xf numFmtId="3" fontId="5" fillId="0" borderId="0" xfId="0" applyNumberFormat="1" applyFont="1" applyAlignment="1">
      <alignment horizontal="left"/>
    </xf>
    <xf numFmtId="1" fontId="5" fillId="0" borderId="0" xfId="0" applyNumberFormat="1" applyFont="1" applyAlignment="1">
      <alignment horizontal="center"/>
    </xf>
    <xf numFmtId="2" fontId="10" fillId="0" borderId="0" xfId="0" applyNumberFormat="1" applyFont="1"/>
    <xf numFmtId="0" fontId="0" fillId="0" borderId="0" xfId="0" applyAlignment="1">
      <alignment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wrapText="1"/>
    </xf>
    <xf numFmtId="0" fontId="13" fillId="0" borderId="0" xfId="0" applyFont="1"/>
    <xf numFmtId="0" fontId="5" fillId="0" borderId="0" xfId="0" applyFont="1" applyAlignment="1">
      <alignment wrapText="1"/>
    </xf>
    <xf numFmtId="0" fontId="11" fillId="0" borderId="0" xfId="0" applyFont="1" applyAlignment="1">
      <alignment horizontal="center" vertical="center" wrapText="1"/>
    </xf>
    <xf numFmtId="0" fontId="5" fillId="3" borderId="0" xfId="0" applyFont="1" applyFill="1" applyAlignment="1">
      <alignment wrapText="1"/>
    </xf>
    <xf numFmtId="0" fontId="5" fillId="4" borderId="0" xfId="0" applyFont="1" applyFill="1" applyAlignment="1">
      <alignment wrapText="1"/>
    </xf>
    <xf numFmtId="0" fontId="5" fillId="5" borderId="0" xfId="0" applyFont="1" applyFill="1" applyAlignment="1">
      <alignment wrapText="1"/>
    </xf>
    <xf numFmtId="0" fontId="5" fillId="6" borderId="0" xfId="0" applyFont="1" applyFill="1" applyAlignment="1">
      <alignment horizontal="left" vertical="center" wrapText="1"/>
    </xf>
    <xf numFmtId="0" fontId="12" fillId="7" borderId="0" xfId="0" applyFont="1" applyFill="1" applyAlignment="1">
      <alignment vertical="center" wrapText="1"/>
    </xf>
    <xf numFmtId="0" fontId="5" fillId="7" borderId="0" xfId="0" applyFont="1" applyFill="1" applyAlignment="1">
      <alignment horizontal="left" vertical="center" wrapText="1"/>
    </xf>
    <xf numFmtId="0" fontId="5" fillId="7" borderId="0" xfId="0" applyFont="1" applyFill="1"/>
    <xf numFmtId="0" fontId="5" fillId="7" borderId="0" xfId="0" applyFont="1" applyFill="1" applyAlignment="1">
      <alignment vertical="center" wrapText="1"/>
    </xf>
    <xf numFmtId="0" fontId="5" fillId="7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left" vertical="center"/>
    </xf>
    <xf numFmtId="0" fontId="5" fillId="7" borderId="0" xfId="0" applyFont="1" applyFill="1" applyAlignment="1">
      <alignment horizontal="center" vertical="center" wrapText="1"/>
    </xf>
    <xf numFmtId="1" fontId="5" fillId="7" borderId="0" xfId="0" applyNumberFormat="1" applyFont="1" applyFill="1" applyAlignment="1">
      <alignment horizontal="center" vertical="center" wrapText="1"/>
    </xf>
    <xf numFmtId="3" fontId="5" fillId="7" borderId="0" xfId="0" applyNumberFormat="1" applyFont="1" applyFill="1" applyAlignment="1">
      <alignment horizontal="center"/>
    </xf>
    <xf numFmtId="11" fontId="5" fillId="7" borderId="0" xfId="0" applyNumberFormat="1" applyFont="1" applyFill="1" applyAlignment="1">
      <alignment horizontal="center"/>
    </xf>
    <xf numFmtId="0" fontId="13" fillId="7" borderId="0" xfId="0" applyFont="1" applyFill="1" applyAlignment="1">
      <alignment vertical="center"/>
    </xf>
    <xf numFmtId="0" fontId="5" fillId="7" borderId="0" xfId="0" applyFont="1" applyFill="1" applyAlignment="1">
      <alignment wrapText="1"/>
    </xf>
    <xf numFmtId="0" fontId="5" fillId="7" borderId="0" xfId="0" applyFont="1" applyFill="1" applyAlignment="1">
      <alignment vertical="center"/>
    </xf>
    <xf numFmtId="1" fontId="5" fillId="7" borderId="0" xfId="0" applyNumberFormat="1" applyFont="1" applyFill="1" applyAlignment="1">
      <alignment horizontal="center" vertical="center"/>
    </xf>
    <xf numFmtId="0" fontId="7" fillId="7" borderId="0" xfId="3" applyFont="1" applyFill="1" applyBorder="1" applyAlignment="1">
      <alignment vertical="center"/>
    </xf>
    <xf numFmtId="3" fontId="5" fillId="7" borderId="0" xfId="0" applyNumberFormat="1" applyFont="1" applyFill="1" applyAlignment="1">
      <alignment horizontal="left" vertical="center"/>
    </xf>
    <xf numFmtId="0" fontId="5" fillId="7" borderId="0" xfId="0" applyFont="1" applyFill="1" applyAlignment="1">
      <alignment horizontal="left"/>
    </xf>
    <xf numFmtId="0" fontId="0" fillId="7" borderId="0" xfId="0" applyFill="1" applyAlignment="1">
      <alignment horizontal="center"/>
    </xf>
    <xf numFmtId="0" fontId="0" fillId="7" borderId="0" xfId="0" applyFill="1" applyAlignment="1">
      <alignment vertical="center"/>
    </xf>
    <xf numFmtId="0" fontId="13" fillId="7" borderId="0" xfId="0" applyFont="1" applyFill="1"/>
    <xf numFmtId="0" fontId="5" fillId="7" borderId="0" xfId="1" applyFont="1" applyFill="1" applyAlignment="1">
      <alignment horizontal="left" vertical="center"/>
    </xf>
    <xf numFmtId="0" fontId="5" fillId="7" borderId="0" xfId="0" applyFont="1" applyFill="1" applyAlignment="1">
      <alignment horizontal="left" wrapText="1"/>
    </xf>
    <xf numFmtId="0" fontId="5" fillId="7" borderId="0" xfId="0" applyFont="1" applyFill="1" applyAlignment="1">
      <alignment horizontal="center"/>
    </xf>
    <xf numFmtId="3" fontId="5" fillId="7" borderId="0" xfId="0" applyNumberFormat="1" applyFont="1" applyFill="1" applyAlignment="1">
      <alignment horizontal="left"/>
    </xf>
    <xf numFmtId="0" fontId="0" fillId="7" borderId="0" xfId="0" applyFill="1"/>
    <xf numFmtId="0" fontId="5" fillId="8" borderId="0" xfId="0" applyFont="1" applyFill="1" applyAlignment="1">
      <alignment wrapText="1"/>
    </xf>
  </cellXfs>
  <cellStyles count="4">
    <cellStyle name="Good" xfId="1" builtinId="26"/>
    <cellStyle name="Hyperlink" xfId="3" builtinId="8"/>
    <cellStyle name="Normal" xfId="0" builtinId="0"/>
    <cellStyle name="Normal 2" xfId="2" xr:uid="{4F8C948F-014C-4318-BF71-4DAC6CF076D7}"/>
  </cellStyles>
  <dxfs count="60"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textRotation="0" wrapText="1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center" textRotation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textRotation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numFmt numFmtId="15" formatCode="0.00E+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numFmt numFmtId="15" formatCode="0.00E+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3" formatCode="#,##0"/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alignment horizontal="left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vertAlign val="baseline"/>
        <sz val="11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Verdana"/>
        <family val="2"/>
        <scheme val="none"/>
      </font>
      <alignment horizontal="center" vertical="center" textRotation="0" wrapText="1" indent="0" justifyLastLine="0" shrinkToFit="0" readingOrder="0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alignment horizontal="left"/>
    </dxf>
    <dxf>
      <alignment horizontal="left"/>
    </dxf>
    <dxf>
      <alignment horizontal="center"/>
    </dxf>
    <dxf>
      <numFmt numFmtId="3" formatCode="#,##0"/>
    </dxf>
  </dxfs>
  <tableStyles count="0" defaultTableStyle="TableStyleMedium2" defaultPivotStyle="PivotStyleLight16"/>
  <colors>
    <mruColors>
      <color rgb="FFA2989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acine Kadi" refreshedDate="45156.760584837961" createdVersion="8" refreshedVersion="8" minRefreshableVersion="3" recordCount="36" xr:uid="{D8904EE8-8609-4B21-80B6-D92B399EDBF5}">
  <cacheSource type="worksheet">
    <worksheetSource ref="C1:Z37" sheet="BI workunits status"/>
  </cacheSource>
  <cacheFields count="24">
    <cacheField name="Dep" numFmtId="0">
      <sharedItems/>
    </cacheField>
    <cacheField name="Group" numFmtId="0">
      <sharedItems/>
    </cacheField>
    <cacheField name="WBS" numFmtId="0">
      <sharedItems/>
    </cacheField>
    <cacheField name="Type" numFmtId="0">
      <sharedItems containsBlank="1" count="12">
        <s v="Active from MTP2021-2022"/>
        <s v="From HI-ECN3"/>
        <s v="Not approved"/>
        <s v="Completed"/>
        <s v="Cancelled"/>
        <s v="In HI-ECN3"/>
        <s v="Active from MTP2023"/>
        <m u="1"/>
        <s v="To HI-ECN3" u="1"/>
        <s v="From MTP2023" u="1"/>
        <s v="To NA-CONS" u="1"/>
        <s v="In HI_ECN3" u="1"/>
      </sharedItems>
    </cacheField>
    <cacheField name="Description" numFmtId="0">
      <sharedItems/>
    </cacheField>
    <cacheField name="Workunit ID (only for pending)" numFmtId="0">
      <sharedItems containsString="0" containsBlank="1" containsNumber="1" containsInteger="1" minValue="234914" maxValue="249008"/>
    </cacheField>
    <cacheField name="WU holder" numFmtId="0">
      <sharedItems/>
    </cacheField>
    <cacheField name="Motivation" numFmtId="0">
      <sharedItems containsBlank="1"/>
    </cacheField>
    <cacheField name="Impact if not done" numFmtId="0">
      <sharedItems containsBlank="1"/>
    </cacheField>
    <cacheField name="Budget code" numFmtId="0">
      <sharedItems containsMixedTypes="1" containsNumber="1" containsInteger="1" minValue="63312" maxValue="99460"/>
    </cacheField>
    <cacheField name="Category" numFmtId="0">
      <sharedItems/>
    </cacheField>
    <cacheField name="2023" numFmtId="0">
      <sharedItems containsSemiMixedTypes="0" containsString="0" containsNumber="1" minValue="0" maxValue="93"/>
    </cacheField>
    <cacheField name="2024" numFmtId="0">
      <sharedItems containsSemiMixedTypes="0" containsString="0" containsNumber="1" minValue="-3.8000000000000256E-2" maxValue="155"/>
    </cacheField>
    <cacheField name="2025" numFmtId="0">
      <sharedItems containsSemiMixedTypes="0" containsString="0" containsNumber="1" minValue="0" maxValue="290"/>
    </cacheField>
    <cacheField name="2026" numFmtId="0">
      <sharedItems containsSemiMixedTypes="0" containsString="0" containsNumber="1" minValue="0" maxValue="336.44799999999998"/>
    </cacheField>
    <cacheField name="2027" numFmtId="0">
      <sharedItems containsString="0" containsBlank="1" containsNumber="1" minValue="0" maxValue="165"/>
    </cacheField>
    <cacheField name="2028" numFmtId="0">
      <sharedItems containsSemiMixedTypes="0" containsString="0" containsNumber="1" minValue="0" maxValue="150"/>
    </cacheField>
    <cacheField name="Total" numFmtId="0">
      <sharedItems containsSemiMixedTypes="0" containsString="0" containsNumber="1" minValue="0" maxValue="907"/>
    </cacheField>
    <cacheField name="Mail de " numFmtId="0">
      <sharedItems containsBlank="1"/>
    </cacheField>
    <cacheField name="Comments" numFmtId="0">
      <sharedItems containsBlank="1"/>
    </cacheField>
    <cacheField name="MAT/PERS" numFmtId="0">
      <sharedItems containsBlank="1" count="4">
        <s v="Material"/>
        <s v="STAFF"/>
        <s v="Personnel"/>
        <m u="1"/>
      </sharedItems>
    </cacheField>
    <cacheField name="WP" numFmtId="3">
      <sharedItems/>
    </cacheField>
    <cacheField name="Category detail" numFmtId="0">
      <sharedItems/>
    </cacheField>
    <cacheField name="Priority" numFmtId="11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">
  <r>
    <s v="SY"/>
    <s v="SY-BI"/>
    <s v="NA 3.1.1"/>
    <x v="0"/>
    <s v="PRIMARY-CONS : FSU &amp; Student BSI / BTV"/>
    <n v="234914"/>
    <s v="jocelyn.tan@cern.ch"/>
    <m/>
    <m/>
    <n v="64312"/>
    <s v="MPA"/>
    <n v="36"/>
    <n v="0"/>
    <n v="44"/>
    <n v="44"/>
    <n v="44"/>
    <n v="11"/>
    <n v="179"/>
    <m/>
    <m/>
    <x v="0"/>
    <s v="NA 3"/>
    <s v="Initial Scope"/>
    <s v="High"/>
  </r>
  <r>
    <s v="SY"/>
    <s v="SY-BI"/>
    <s v="NA 3.1.1"/>
    <x v="0"/>
    <s v="PRIMARY-CONS : BSI 4 new units"/>
    <n v="234918"/>
    <s v="aurelie.goldblatt@cern.ch"/>
    <m/>
    <m/>
    <n v="64321"/>
    <s v="Material"/>
    <n v="9"/>
    <n v="66"/>
    <n v="57"/>
    <n v="23"/>
    <n v="4"/>
    <n v="1"/>
    <n v="160"/>
    <m/>
    <m/>
    <x v="0"/>
    <s v="NA 3"/>
    <s v="Initial Scope"/>
    <s v="High"/>
  </r>
  <r>
    <s v="SY"/>
    <s v="SY-BI"/>
    <s v="NA 3.1.1"/>
    <x v="0"/>
    <s v="PRIMARY-CONS : BSP replacement with 4 SEM grids units"/>
    <n v="234919"/>
    <s v="aurelie.goldblatt@cern.ch"/>
    <m/>
    <m/>
    <n v="64322"/>
    <s v="Material"/>
    <n v="26.475999999999999"/>
    <n v="35.561"/>
    <n v="93.475999999999999"/>
    <n v="53.899000000000001"/>
    <n v="40.405000000000001"/>
    <n v="10.183999999999999"/>
    <n v="260"/>
    <m/>
    <m/>
    <x v="0"/>
    <s v="NA 3"/>
    <s v="Initial Scope"/>
    <s v="High"/>
  </r>
  <r>
    <s v="SY"/>
    <s v="SY-BI"/>
    <s v="NA 3.1.1"/>
    <x v="1"/>
    <s v="Replacement of 6  BSPs by SEM grids in TT20-TT25 lines, in addition to  the 4 SEMs already approved (remaining 15 units &gt; LS3)"/>
    <m/>
    <s v="aurelie.goldblatt@cern.ch"/>
    <s v="For high intensity beams"/>
    <s v="beam line optics cannot be measured accurately leading to beam loss"/>
    <s v="tbc"/>
    <s v="Material"/>
    <n v="0"/>
    <n v="100"/>
    <n v="200"/>
    <n v="100"/>
    <n v="100"/>
    <n v="0"/>
    <n v="500"/>
    <s v="aurelie.goldblatt@cern.ch"/>
    <s v="65k /monitor*21 + 42kCHF for decabling_x000a_From EDMS 2113420 : 21 more BSPs  in TT20-TT25 lines should be converted to SEM grids (in addition of the 4 SEMs in the baseline WU Id 234919)"/>
    <x v="0"/>
    <s v="NA 3"/>
    <s v="New Request"/>
    <s v="High"/>
  </r>
  <r>
    <s v="SY"/>
    <s v="SY-BI"/>
    <s v="NA 3.1.1"/>
    <x v="2"/>
    <s v="Replacement of remaing 15  BSPs by SEM grids in TT20-TT25 lines post LS3"/>
    <m/>
    <s v="aurelie.goldblatt@cern.ch "/>
    <s v="For high intensity beams"/>
    <s v="beam line optics cannot be measured accurately leading to beam loss"/>
    <n v="64322"/>
    <s v="Material"/>
    <n v="20"/>
    <n v="120"/>
    <n v="290"/>
    <n v="292"/>
    <n v="165"/>
    <n v="20"/>
    <n v="907"/>
    <s v="aurelie.goldblatt@cern.ch "/>
    <s v="65k /monitor*21 + 42kCHF for decabling_x000a_From EDMS 2113420 : 21 more BSPs  in TT20-TT25 lines should be converted to SEM grids (in addition of the 4 SEMs in the baseline WU Id 234919)"/>
    <x v="0"/>
    <s v="NA 3"/>
    <s v="New Request"/>
    <s v="Medium"/>
  </r>
  <r>
    <s v="SY"/>
    <s v="SY-BI"/>
    <s v="NA 3.1.1"/>
    <x v="2"/>
    <s v="Replacement of 5 BBS in SPS-LSS2 by SEM grids"/>
    <m/>
    <s v="aurelie.goldblatt@cern.ch  "/>
    <m/>
    <s v="beam line optics cannot be measured accurately leading to beam loss"/>
    <n v="64322"/>
    <s v="Material"/>
    <n v="5"/>
    <n v="53"/>
    <n v="118"/>
    <n v="94"/>
    <n v="64"/>
    <n v="1"/>
    <n v="335"/>
    <s v="aurelie.goldblatt@cern.ch "/>
    <m/>
    <x v="0"/>
    <s v="NA 3"/>
    <s v="New Request"/>
    <s v="Medium"/>
  </r>
  <r>
    <s v="SY"/>
    <s v="SY-BI"/>
    <s v="NA 3.1.1"/>
    <x v="2"/>
    <s v="1x new staff technician (5-year LD contract, 2024-28) for SEM production and development of new tooling to optimise the production process"/>
    <m/>
    <s v="aurelie.goldblatt@cern.ch  "/>
    <s v="For high intensity beams"/>
    <s v="beam line optics cannot be measured accurately leading to beam loss"/>
    <n v="64322"/>
    <s v="Staff"/>
    <n v="0"/>
    <n v="150"/>
    <n v="150"/>
    <n v="150"/>
    <n v="150"/>
    <n v="150"/>
    <n v="750"/>
    <s v="aurelie.goldblatt@cern.ch "/>
    <s v="STAFF required to assemble SEM grids"/>
    <x v="1"/>
    <s v="NA 3"/>
    <s v="New Request"/>
    <s v="Medium"/>
  </r>
  <r>
    <s v="SY"/>
    <s v="SY-BI"/>
    <s v="NA 3.1.1"/>
    <x v="2"/>
    <s v="1x new staff technician (5-year LD contract, 2024-28) for design and production of electronics and for integration and coordination"/>
    <m/>
    <s v="aurelie.goldblatt@cern.ch  "/>
    <s v="For high intensity beams"/>
    <s v="beam line optics cannot be measured accurately leading to beam loss"/>
    <n v="64322"/>
    <s v="Staff"/>
    <n v="0"/>
    <n v="150"/>
    <n v="150"/>
    <n v="150"/>
    <n v="150"/>
    <n v="150"/>
    <n v="750"/>
    <s v="aurelie.goldblatt@cern.ch "/>
    <s v="STAFF required to assemble SEM grids"/>
    <x v="1"/>
    <s v="NA 3"/>
    <s v="New Request"/>
    <s v="Medium"/>
  </r>
  <r>
    <s v="SY"/>
    <s v="SY-BI"/>
    <s v="NA 3.1.1"/>
    <x v="1"/>
    <s v="1xFTE.Y.year DSS for assembly and installation"/>
    <m/>
    <s v="aurelie.goldblatt@cern.ch"/>
    <m/>
    <m/>
    <s v="tbc"/>
    <s v="MPA"/>
    <n v="0"/>
    <n v="0"/>
    <n v="0"/>
    <n v="0"/>
    <n v="50"/>
    <n v="30"/>
    <n v="80"/>
    <s v="jocelyn Tan"/>
    <m/>
    <x v="0"/>
    <s v="NA 3"/>
    <s v="New Request"/>
    <s v="Medium"/>
  </r>
  <r>
    <s v="SY"/>
    <s v="SY-BI"/>
    <s v="NA 3.1.1"/>
    <x v="1"/>
    <s v="3xFTE.Y for Origin 2026-28 for assembly and test support."/>
    <m/>
    <s v="aurelie.goldblatt@cern.ch"/>
    <m/>
    <m/>
    <s v="tbc"/>
    <s v="Origin"/>
    <n v="0"/>
    <n v="0"/>
    <n v="0"/>
    <n v="80"/>
    <n v="80"/>
    <n v="80"/>
    <n v="240"/>
    <s v="jocelyn Tan"/>
    <m/>
    <x v="2"/>
    <s v="NA 3"/>
    <s v="New Request"/>
    <s v="Medium"/>
  </r>
  <r>
    <s v="SY"/>
    <s v="SY-BI"/>
    <s v="NA 3.1.1"/>
    <x v="1"/>
    <s v="3xFTE.Y for Origin 2026-28 for software integration and commissioning"/>
    <m/>
    <s v="aurelie.goldblatt@cern.ch"/>
    <m/>
    <m/>
    <s v="tbc"/>
    <s v="Origin"/>
    <n v="0"/>
    <n v="0"/>
    <n v="0"/>
    <n v="80"/>
    <n v="80"/>
    <n v="80"/>
    <n v="240"/>
    <s v="jocelyn Tan"/>
    <m/>
    <x v="2"/>
    <s v="NA 3"/>
    <s v="New Request"/>
    <s v="Medium"/>
  </r>
  <r>
    <s v="SY"/>
    <s v="SY-BI"/>
    <s v="NA 3.1.1"/>
    <x v="3"/>
    <s v="PRIM-UPGRADE : P42 SEM installation of 3 units"/>
    <n v="234922"/>
    <s v="aurelie.goldblatt@cern.ch"/>
    <m/>
    <m/>
    <n v="64325"/>
    <s v="Material"/>
    <n v="26"/>
    <n v="0"/>
    <n v="0"/>
    <n v="0"/>
    <n v="0"/>
    <n v="0"/>
    <n v="26"/>
    <m/>
    <m/>
    <x v="0"/>
    <s v="NA 3"/>
    <s v="Re-scoped"/>
    <s v="High"/>
  </r>
  <r>
    <s v="SY"/>
    <s v="SY-BI"/>
    <s v="NA 3.1.1"/>
    <x v="0"/>
    <s v="PRIM-UPGRADE : P42 SEM production of 3 units"/>
    <n v="248568"/>
    <s v="aurelie.goldblatt@cern.ch"/>
    <m/>
    <m/>
    <n v="64325"/>
    <s v="Material"/>
    <n v="0"/>
    <n v="0"/>
    <n v="53"/>
    <n v="0"/>
    <n v="0"/>
    <n v="0"/>
    <n v="53"/>
    <m/>
    <m/>
    <x v="0"/>
    <s v="NA 3"/>
    <s v="Re-scoped"/>
    <s v="High"/>
  </r>
  <r>
    <s v="SY"/>
    <s v="SY-BI"/>
    <s v="NA 3.1.2"/>
    <x v="3"/>
    <s v="PRIM-UPGRADE : Long. BLM detector R&amp;D, based on Cherenkov light Part1"/>
    <n v="234916"/>
    <s v="belen.salvachua@cern.ch"/>
    <m/>
    <m/>
    <n v="64313"/>
    <s v="Material"/>
    <n v="0"/>
    <n v="0"/>
    <n v="0"/>
    <n v="0"/>
    <n v="0"/>
    <n v="0"/>
    <n v="0"/>
    <m/>
    <m/>
    <x v="0"/>
    <s v="NA 3"/>
    <s v="Initial Scope"/>
    <s v="High"/>
  </r>
  <r>
    <s v="SY"/>
    <s v="SY-BI"/>
    <s v="NA 3.1.1"/>
    <x v="4"/>
    <s v="PRIM-UPGRADE : Long. BLM detector R&amp;D, based on Cherenkov light Part2 + 1 LSS2"/>
    <n v="234923"/>
    <s v="belen.salvachua@cern.ch"/>
    <s v="Covered by PBC"/>
    <m/>
    <n v="99460"/>
    <s v="Material"/>
    <n v="0"/>
    <n v="40"/>
    <n v="40"/>
    <n v="0"/>
    <n v="0"/>
    <n v="0"/>
    <n v="80"/>
    <s v="G.Arduini du 06.04.2023"/>
    <s v="SY-BI to charge PBC on BC99460 for the material expenses in 2024 (40 kCHF) and 2025 (40 kCHF) in addition to PhD student from March 2023 for 3y"/>
    <x v="0"/>
    <s v="NA 3"/>
    <s v="Out of Scope"/>
    <s v="High"/>
  </r>
  <r>
    <s v="SY"/>
    <s v="SY-BI"/>
    <s v="NA 3.1.1"/>
    <x v="1"/>
    <s v="PRIM-UPGRADE: Long. BLM production of 3 operational detectors: 1 TDC2 and 2 TCC2"/>
    <m/>
    <s v="belen.salvachua@cern.ch"/>
    <s v="HI intensity operation"/>
    <m/>
    <s v="tbc"/>
    <s v="Material"/>
    <n v="0"/>
    <n v="0"/>
    <n v="36"/>
    <n v="17.667000000000002"/>
    <n v="50"/>
    <n v="100"/>
    <n v="203.667"/>
    <s v="belen.salvachua@cern.ch -&gt; mail du 16.12.2022"/>
    <m/>
    <x v="0"/>
    <s v="NA 3"/>
    <s v="New Request"/>
    <s v="High"/>
  </r>
  <r>
    <s v="SY"/>
    <s v="SY-BI"/>
    <s v="NA 3.1.1"/>
    <x v="0"/>
    <s v="PRIMARY-CONS : TT20 BLMs (replace exisiting units)"/>
    <n v="234927"/>
    <s v="ewald.effinger@cern.ch"/>
    <m/>
    <m/>
    <n v="64330"/>
    <s v="Material"/>
    <n v="0"/>
    <n v="17.867999999999999"/>
    <n v="71.471999999999994"/>
    <n v="67.004999999999995"/>
    <n v="67.004999999999995"/>
    <n v="0"/>
    <n v="223"/>
    <m/>
    <s v="to be renamed to TDC2 BLMs"/>
    <x v="0"/>
    <s v="NA 3"/>
    <s v="Initial Scope"/>
    <s v="High"/>
  </r>
  <r>
    <s v="SY"/>
    <s v="SY-BI"/>
    <s v="NA 3.1.1"/>
    <x v="1"/>
    <s v="BLM (TT23, TT24 &amp; TT25) = 13 new units"/>
    <m/>
    <s v="Christos Zamantzas "/>
    <m/>
    <m/>
    <s v="tbc"/>
    <s v="Material"/>
    <n v="0"/>
    <n v="19"/>
    <n v="29"/>
    <n v="32"/>
    <n v="69"/>
    <n v="0"/>
    <n v="149"/>
    <s v="Christos Zamantzas "/>
    <m/>
    <x v="0"/>
    <s v="NA 3"/>
    <s v="New Request"/>
    <s v="High"/>
  </r>
  <r>
    <s v="SY"/>
    <s v="SY-BI"/>
    <s v="NA 3.1.1"/>
    <x v="5"/>
    <s v="P42 BLM Part 2 (19 units remaining to be installed)"/>
    <m/>
    <s v="Christos Zamantzas "/>
    <m/>
    <m/>
    <s v="tbc"/>
    <s v="Material"/>
    <n v="0"/>
    <n v="39"/>
    <n v="27"/>
    <n v="60"/>
    <n v="139"/>
    <n v="0"/>
    <n v="265"/>
    <s v="Christos Zamantzas "/>
    <m/>
    <x v="0"/>
    <s v="NA 3"/>
    <s v="HI-ECN3"/>
    <s v="High"/>
  </r>
  <r>
    <s v="SY"/>
    <s v="SY-BI"/>
    <s v="NA 3.1.1"/>
    <x v="5"/>
    <s v="P42 BLM Part 2 Tech Student"/>
    <m/>
    <s v="Christos Zamantzas "/>
    <m/>
    <m/>
    <s v="tbc"/>
    <s v="MPA"/>
    <n v="0"/>
    <n v="28"/>
    <n v="14"/>
    <n v="0"/>
    <n v="0"/>
    <n v="0"/>
    <n v="42"/>
    <s v="Christos Zamantzas "/>
    <m/>
    <x v="0"/>
    <s v="NA 3"/>
    <s v="HI-ECN3"/>
    <s v="High"/>
  </r>
  <r>
    <s v="SY"/>
    <s v="SY-BI"/>
    <s v="NA 3.1.1"/>
    <x v="0"/>
    <s v="PRIMARY-CONS : BTV general consolidation"/>
    <n v="234920"/>
    <s v="stephane.burger@cern.ch"/>
    <m/>
    <m/>
    <n v="64323"/>
    <s v="Material"/>
    <n v="0.45300000000000001"/>
    <n v="0.77500000000000002"/>
    <n v="75.772000000000006"/>
    <n v="0"/>
    <n v="1.597"/>
    <n v="0.40300000000000002"/>
    <n v="79"/>
    <m/>
    <m/>
    <x v="0"/>
    <s v="NA 3"/>
    <s v="Re-scoped"/>
    <s v="High"/>
  </r>
  <r>
    <s v="SY"/>
    <s v="SY-BI"/>
    <s v="NA 3.1.1"/>
    <x v="0"/>
    <s v="PRIMARY-CONS : BTV230925 upgrade"/>
    <n v="248567"/>
    <s v="stephane.burger@cern.ch"/>
    <m/>
    <m/>
    <n v="64323"/>
    <s v="Material"/>
    <n v="0.90600000000000003"/>
    <n v="1.5489999999999999"/>
    <n v="27.763000000000002"/>
    <n v="21.782"/>
    <n v="23.960999999999999"/>
    <n v="6.0389999999999997"/>
    <n v="82"/>
    <m/>
    <m/>
    <x v="0"/>
    <s v="NA 3"/>
    <s v="Re-scoped"/>
    <s v="High"/>
  </r>
  <r>
    <s v="SY"/>
    <s v="SY-BI"/>
    <s v="NA 3.1.1"/>
    <x v="0"/>
    <s v="PRIMARY-UPGRADE : Fast spill detector production"/>
    <n v="234921"/>
    <s v="federico.roncarolo@cern.ch"/>
    <m/>
    <m/>
    <n v="64324"/>
    <s v="Material"/>
    <n v="11.656000000000001"/>
    <n v="26.297999999999998"/>
    <n v="14.571"/>
    <n v="24.338999999999999"/>
    <n v="12.016999999999999"/>
    <n v="2.4620000000000002"/>
    <n v="91"/>
    <m/>
    <m/>
    <x v="0"/>
    <s v="NA 3"/>
    <s v="Initial Scope"/>
    <s v="High"/>
  </r>
  <r>
    <s v="SY"/>
    <s v="SY-BI"/>
    <s v="NA 3.1.2"/>
    <x v="3"/>
    <s v="LS2 URGENT items"/>
    <n v="234915"/>
    <s v="jocelyn.tan@cern.ch"/>
    <m/>
    <m/>
    <n v="64313"/>
    <s v="Material"/>
    <n v="0"/>
    <n v="0"/>
    <n v="0"/>
    <n v="0"/>
    <n v="0"/>
    <n v="0"/>
    <n v="0"/>
    <m/>
    <m/>
    <x v="0"/>
    <s v="NA 3"/>
    <s v="Initial Scope"/>
    <s v="High"/>
  </r>
  <r>
    <s v="SY"/>
    <s v="SY-BI"/>
    <s v="NA 3.1.2"/>
    <x v="0"/>
    <s v="NA-CONS : FSU &amp; Students"/>
    <n v="234917"/>
    <s v="jocelyn.tan@cern.ch"/>
    <m/>
    <m/>
    <n v="64313"/>
    <s v="MPA"/>
    <n v="3.8000000000000256E-2"/>
    <n v="-3.8000000000000256E-2"/>
    <n v="40"/>
    <n v="51.870999999999995"/>
    <n v="88.336999999999989"/>
    <n v="0"/>
    <n v="180"/>
    <m/>
    <m/>
    <x v="0"/>
    <s v="NA 3"/>
    <s v="Initial Scope"/>
    <s v="High"/>
  </r>
  <r>
    <s v="SY"/>
    <s v="SY-BI"/>
    <s v="NA 3.1.2"/>
    <x v="6"/>
    <s v="Six months extension for Fellow working on XBPF and RadHard monitors (for a total of three years)"/>
    <n v="234917"/>
    <s v="jocelyn.tan@cern.ch"/>
    <m/>
    <m/>
    <n v="64313"/>
    <s v="Quest"/>
    <n v="0"/>
    <n v="0"/>
    <n v="0"/>
    <n v="25"/>
    <n v="25"/>
    <n v="0"/>
    <n v="50"/>
    <s v="jocelyn Tan"/>
    <m/>
    <x v="2"/>
    <s v="NA 3"/>
    <s v="Extra Cost"/>
    <s v="High"/>
  </r>
  <r>
    <s v="SY"/>
    <s v="SY-BI"/>
    <s v="NA 3.1.2"/>
    <x v="6"/>
    <s v="Additional twelve months for FSU working on XBPF and RadHard monitors (for a total of 24 months) "/>
    <n v="234917"/>
    <s v="jocelyn.tan@cern.ch"/>
    <m/>
    <m/>
    <n v="64313"/>
    <s v="Material"/>
    <n v="0"/>
    <n v="0"/>
    <n v="0"/>
    <n v="40"/>
    <n v="40"/>
    <n v="0"/>
    <n v="80"/>
    <s v="jocelyn Tan"/>
    <m/>
    <x v="0"/>
    <s v="NA 3"/>
    <s v="Extra Cost"/>
    <s v="Medium"/>
  </r>
  <r>
    <s v="SY"/>
    <s v="SY-BI"/>
    <s v="NA 3.1.2"/>
    <x v="6"/>
    <s v="Request for technical student 1MY for prototype validation and test rig building "/>
    <n v="234917"/>
    <s v="jocelyn.tan@cern.ch"/>
    <m/>
    <m/>
    <n v="64313"/>
    <s v="MPA"/>
    <n v="14"/>
    <n v="28"/>
    <n v="0"/>
    <n v="0"/>
    <n v="0"/>
    <n v="0"/>
    <n v="42"/>
    <s v="jocelyn Tan"/>
    <m/>
    <x v="0"/>
    <s v="NA 3"/>
    <s v="Extra Cost"/>
    <s v="High"/>
  </r>
  <r>
    <s v="SY"/>
    <s v="SY-BI"/>
    <s v="NA 3.1.2"/>
    <x v="3"/>
    <s v="NA-CONS M2P resources NA 3.1.2"/>
    <n v="248936"/>
    <s v="jocelyn.tan@cern.ch"/>
    <m/>
    <m/>
    <s v="SC64313"/>
    <s v="Quest"/>
    <n v="0"/>
    <n v="0"/>
    <n v="0"/>
    <n v="0"/>
    <n v="0"/>
    <n v="0"/>
    <n v="0"/>
    <m/>
    <s v="Emma Buchanan"/>
    <x v="2"/>
    <s v="NA 3"/>
    <s v="Initial Scope"/>
    <s v="High"/>
  </r>
  <r>
    <s v="SY"/>
    <s v="SY-BI"/>
    <s v="NA 3.1.2"/>
    <x v="0"/>
    <s v="NA-CONS FELL &amp; GRAD"/>
    <n v="249008"/>
    <s v="jocelyn.tan@cern.ch"/>
    <m/>
    <m/>
    <n v="64313"/>
    <s v="Quest"/>
    <n v="93"/>
    <n v="0"/>
    <n v="0"/>
    <n v="0"/>
    <n v="0"/>
    <n v="0"/>
    <n v="93"/>
    <m/>
    <s v="Emma Buchanan"/>
    <x v="2"/>
    <s v="NA 3"/>
    <s v="Initial Scope"/>
    <s v="High"/>
  </r>
  <r>
    <s v="SY"/>
    <s v="SY-BI"/>
    <s v="NA 3.1.2"/>
    <x v="0"/>
    <s v="NA-CONS : electronics boards"/>
    <n v="234924"/>
    <s v="mark.mclean@cern.ch"/>
    <m/>
    <m/>
    <n v="64327"/>
    <s v="Material"/>
    <n v="61.48"/>
    <n v="119.59"/>
    <n v="70.444000000000003"/>
    <n v="336.44799999999998"/>
    <n v="0"/>
    <n v="0"/>
    <n v="588"/>
    <m/>
    <m/>
    <x v="0"/>
    <s v="NA 3"/>
    <s v="Initial Scope"/>
    <s v="High"/>
  </r>
  <r>
    <s v="SY"/>
    <s v="SY-BI"/>
    <s v="NA 3.1.2"/>
    <x v="0"/>
    <s v="NA-CONS : XBPF for M2, K12 &amp; partly EHN1"/>
    <n v="234925"/>
    <s v="inaki.ortega@cern.ch"/>
    <m/>
    <m/>
    <n v="64328"/>
    <s v="Material"/>
    <n v="57.408999999999999"/>
    <n v="154.39099999999999"/>
    <n v="108.93300000000001"/>
    <n v="57.478999999999999"/>
    <n v="5"/>
    <n v="0"/>
    <n v="383"/>
    <m/>
    <m/>
    <x v="0"/>
    <s v="NA 3"/>
    <s v="Initial Scope"/>
    <s v="High"/>
  </r>
  <r>
    <s v="SY"/>
    <s v="SY-BI"/>
    <s v="NA 3.1.2"/>
    <x v="0"/>
    <s v="NA-UPGRADE : Radiation tolerant profile monitor"/>
    <n v="234926"/>
    <s v="inaki.ortega@cern.ch"/>
    <m/>
    <m/>
    <n v="64329"/>
    <s v="Material"/>
    <n v="26.013999999999999"/>
    <n v="26.085999999999999"/>
    <n v="58.284999999999997"/>
    <n v="39.615000000000002"/>
    <n v="25"/>
    <n v="0"/>
    <n v="175"/>
    <m/>
    <m/>
    <x v="0"/>
    <s v="NA 3"/>
    <s v="Initial Scope"/>
    <s v="High"/>
  </r>
  <r>
    <s v="SY"/>
    <s v="SY-BI"/>
    <s v="NA 3.1.2"/>
    <x v="2"/>
    <s v="NA-UPGRADE : Radiation tolerant profile monitor"/>
    <m/>
    <s v="inaki.ortega@cern.ch"/>
    <m/>
    <m/>
    <n v="64329"/>
    <s v="Material"/>
    <n v="0"/>
    <n v="155"/>
    <n v="234"/>
    <n v="50"/>
    <n v="10"/>
    <n v="0"/>
    <n v="449"/>
    <s v="inaki.ortega@cern.ch"/>
    <m/>
    <x v="0"/>
    <s v="NA 3"/>
    <s v="Extra Cost"/>
    <s v="Medium"/>
  </r>
  <r>
    <s v="SY"/>
    <s v="SY-STI"/>
    <s v="NA 3.2.3"/>
    <x v="1"/>
    <s v="New TBIU/D CONS : replacement of halo detector by SEM grids in T2, T4 and T6 (3 units only)"/>
    <m/>
    <s v="jean-louis.grenard@cern.ch"/>
    <s v="Improve beam steering on targets and fiducialisation, recommendation from TCC2 review"/>
    <s v="Misteer beam onto the target, faster ageing, higher activation,"/>
    <s v="tbc"/>
    <s v="Material"/>
    <n v="0"/>
    <n v="0"/>
    <n v="100"/>
    <n v="150"/>
    <m/>
    <n v="0"/>
    <n v="250"/>
    <s v="jocelyn Tan"/>
    <s v="Change from BI to STI"/>
    <x v="0"/>
    <s v="NA 3"/>
    <s v="New Request"/>
    <s v="Medium"/>
  </r>
  <r>
    <s v="SY"/>
    <s v="SY-STI"/>
    <s v="NA 3.2.3"/>
    <x v="2"/>
    <s v="New TBIU/D CONS : remaining units"/>
    <m/>
    <s v="jean-louis.grenard@cern.ch"/>
    <s v="Improve beam steering on targets and fiducialisation, recommendation from TCC2 review"/>
    <s v="Misteer beam onto the target, faster ageing, higher activation,"/>
    <n v="63312"/>
    <s v="Material"/>
    <n v="0"/>
    <n v="0"/>
    <n v="85"/>
    <n v="112"/>
    <n v="40"/>
    <n v="5"/>
    <n v="242"/>
    <s v="jocelyn Tan"/>
    <s v="Change from BI to STI"/>
    <x v="0"/>
    <s v="NA 3"/>
    <s v="New Request"/>
    <s v="Medium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DDA758-E0A1-43D2-B9E8-67F5AFEC9271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C46:K66" firstHeaderRow="0" firstDataRow="1" firstDataCol="2"/>
  <pivotFields count="24">
    <pivotField compact="0" outline="0" showAll="0"/>
    <pivotField compact="0" outline="0" showAll="0"/>
    <pivotField compact="0" outline="0" showAll="0"/>
    <pivotField axis="axisRow" compact="0" outline="0" showAll="0">
      <items count="13">
        <item m="1" x="8"/>
        <item m="1" x="10"/>
        <item m="1" x="7"/>
        <item x="1"/>
        <item x="2"/>
        <item m="1" x="9"/>
        <item x="0"/>
        <item x="3"/>
        <item x="4"/>
        <item x="6"/>
        <item m="1" x="11"/>
        <item x="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numFmtId="3" outline="0" showAll="0"/>
    <pivotField compact="0" outline="0" showAll="0"/>
    <pivotField compact="0" outline="0" showAll="0"/>
    <pivotField axis="axisRow" compact="0" outline="0" showAll="0">
      <items count="5">
        <item x="0"/>
        <item x="2"/>
        <item m="1" x="3"/>
        <item x="1"/>
        <item t="default"/>
      </items>
    </pivotField>
    <pivotField compact="0" outline="0" showAll="0"/>
    <pivotField compact="0" outline="0" showAll="0"/>
    <pivotField compact="0" outline="0" showAll="0"/>
  </pivotFields>
  <rowFields count="2">
    <field x="3"/>
    <field x="20"/>
  </rowFields>
  <rowItems count="20">
    <i>
      <x v="3"/>
      <x/>
    </i>
    <i r="1">
      <x v="1"/>
    </i>
    <i t="default">
      <x v="3"/>
    </i>
    <i>
      <x v="4"/>
      <x/>
    </i>
    <i r="1">
      <x v="3"/>
    </i>
    <i t="default">
      <x v="4"/>
    </i>
    <i>
      <x v="6"/>
      <x/>
    </i>
    <i r="1">
      <x v="1"/>
    </i>
    <i t="default">
      <x v="6"/>
    </i>
    <i>
      <x v="7"/>
      <x/>
    </i>
    <i r="1">
      <x v="1"/>
    </i>
    <i t="default">
      <x v="7"/>
    </i>
    <i>
      <x v="8"/>
      <x/>
    </i>
    <i t="default">
      <x v="8"/>
    </i>
    <i>
      <x v="9"/>
      <x/>
    </i>
    <i r="1">
      <x v="1"/>
    </i>
    <i t="default">
      <x v="9"/>
    </i>
    <i>
      <x v="11"/>
      <x/>
    </i>
    <i t="default">
      <x v="11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Sum of 2023" fld="11" baseField="0" baseItem="0"/>
    <dataField name="Sum of 2024" fld="12" baseField="0" baseItem="0"/>
    <dataField name="Sum of 2025" fld="13" baseField="0" baseItem="0"/>
    <dataField name="Sum of 2026" fld="14" baseField="0" baseItem="0"/>
    <dataField name="Sum of 2027" fld="15" baseField="0" baseItem="0"/>
    <dataField name="Sum of 2028" fld="16" baseField="0" baseItem="0"/>
    <dataField name="Sum of Total" fld="17" baseField="0" baseItem="0"/>
  </dataFields>
  <formats count="8">
    <format dxfId="59">
      <pivotArea outline="0" collapsedLevelsAreSubtotals="1" fieldPosition="0"/>
    </format>
    <format dxfId="58">
      <pivotArea outline="0" collapsedLevelsAreSubtotals="1" fieldPosition="0"/>
    </format>
    <format dxfId="57">
      <pivotArea outline="0" fieldPosition="0">
        <references count="1">
          <reference field="4294967294" count="1" selected="0">
            <x v="5"/>
          </reference>
        </references>
      </pivotArea>
    </format>
    <format dxfId="56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55">
      <pivotArea outline="0" fieldPosition="0">
        <references count="1">
          <reference field="4294967294" count="2" selected="0">
            <x v="1"/>
            <x v="2"/>
          </reference>
        </references>
      </pivotArea>
    </format>
    <format dxfId="5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53">
      <pivotArea outline="0" fieldPosition="0">
        <references count="1">
          <reference field="4294967294" count="1" selected="0">
            <x v="0"/>
          </reference>
        </references>
      </pivotArea>
    </format>
    <format dxfId="52">
      <pivotArea dataOnly="0" labelOnly="1"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BBA8473-5A21-41EF-B8FE-56F0E4576986}" name="Table2" displayName="Table2" ref="C1:AA38" totalsRowCount="1" headerRowDxfId="51" dataDxfId="50">
  <autoFilter ref="C1:AA37" xr:uid="{2BBA8473-5A21-41EF-B8FE-56F0E4576986}"/>
  <tableColumns count="25">
    <tableColumn id="1" xr3:uid="{8A1E03CA-6B7C-47D0-8DEE-89CB516C0AB2}" name="Dep" totalsRowLabel="Total" dataDxfId="49" totalsRowDxfId="48"/>
    <tableColumn id="2" xr3:uid="{594FC873-FE05-4199-8811-4A5DAC96B10E}" name="Group" dataDxfId="47" totalsRowDxfId="46"/>
    <tableColumn id="3" xr3:uid="{45DEBC24-FCA7-45BA-9F87-15D5C69F9809}" name="WBS" dataDxfId="45" totalsRowDxfId="44"/>
    <tableColumn id="4" xr3:uid="{034DBD97-1C8B-4D0E-BEA9-565D13000D23}" name="Type" dataDxfId="2" totalsRowDxfId="43"/>
    <tableColumn id="5" xr3:uid="{6623BE5E-5AC4-4532-B35B-B03363BA3B32}" name="Description" dataDxfId="0" totalsRowDxfId="42"/>
    <tableColumn id="6" xr3:uid="{1696B5A6-CA1E-47A4-B6C4-E4D666CFEEF7}" name="Workunit ID (only for pending)" dataDxfId="1" totalsRowDxfId="41"/>
    <tableColumn id="7" xr3:uid="{E7962655-34F9-4CB5-A83C-D3DE0FD163D2}" name="WU holder" dataDxfId="40" totalsRowDxfId="39"/>
    <tableColumn id="8" xr3:uid="{3AC6C99F-FFDF-4984-9398-94FF0C8C3D1B}" name="Motivation" dataDxfId="38" totalsRowDxfId="37"/>
    <tableColumn id="9" xr3:uid="{04B0B3F0-ABA4-42B4-BC75-0D886D464E1E}" name="Impact if not done" dataDxfId="36" totalsRowDxfId="35"/>
    <tableColumn id="10" xr3:uid="{E09F18D3-B8D5-453C-8D8F-EFF116B97F1F}" name="Budget code" dataDxfId="34" totalsRowDxfId="33"/>
    <tableColumn id="11" xr3:uid="{16193125-F949-4A9B-B45F-5148D16F1AB6}" name="Category" dataDxfId="32" totalsRowDxfId="31"/>
    <tableColumn id="12" xr3:uid="{70C759F0-F7C9-4A1E-8E94-B0C074C16AAB}" name="2023" totalsRowFunction="sum" dataDxfId="30" totalsRowDxfId="29"/>
    <tableColumn id="13" xr3:uid="{080EEBE3-547A-43AA-A54B-1E0C2710BF4B}" name="2024" totalsRowFunction="sum" dataDxfId="28" totalsRowDxfId="27"/>
    <tableColumn id="14" xr3:uid="{4CEE3690-0416-4194-AB52-40596782056D}" name="2025" totalsRowFunction="sum" dataDxfId="26" totalsRowDxfId="25"/>
    <tableColumn id="15" xr3:uid="{7D80362C-3CC4-4239-B326-E9688EA44CD8}" name="2026" totalsRowFunction="sum" dataDxfId="24" totalsRowDxfId="23"/>
    <tableColumn id="16" xr3:uid="{1198AF48-6C3D-4771-8008-B56D27D453CD}" name="2027" totalsRowFunction="sum" dataDxfId="22" totalsRowDxfId="21"/>
    <tableColumn id="17" xr3:uid="{55EF556F-6E39-4E12-A8DD-1CB45BD29E6F}" name="2028" totalsRowFunction="sum" dataDxfId="20" totalsRowDxfId="19"/>
    <tableColumn id="18" xr3:uid="{91842D64-71D7-4BFE-8307-1F06AB40F327}" name="Total" totalsRowFunction="sum" dataDxfId="18" totalsRowDxfId="17"/>
    <tableColumn id="19" xr3:uid="{3517C75B-43BD-4E15-BEE4-93FDC22692D4}" name="Mail de " dataDxfId="5" totalsRowDxfId="16"/>
    <tableColumn id="20" xr3:uid="{A13DE525-DCB4-4140-814B-948FE406DAFC}" name="Comments" dataDxfId="3" totalsRowDxfId="15"/>
    <tableColumn id="21" xr3:uid="{E759F23C-162C-49C3-B97F-62A3197B87F5}" name="MAT/PERS" dataDxfId="4" totalsRowDxfId="14"/>
    <tableColumn id="22" xr3:uid="{8E5B0319-FE59-45EA-9E9B-762F3F53824B}" name="WP" dataDxfId="13" totalsRowDxfId="12"/>
    <tableColumn id="23" xr3:uid="{71A18C82-4105-453C-A731-ABBB787004AB}" name="Category detail" dataDxfId="11" totalsRowDxfId="10"/>
    <tableColumn id="24" xr3:uid="{0E92519A-0E8D-4462-89ED-F8314A14C5FE}" name="Priority" dataDxfId="9" totalsRowDxfId="8"/>
    <tableColumn id="25" xr3:uid="{3F5C8044-E103-4246-8097-6C22FD01EB5C}" name="Comments from Markus's file" totalsRowFunction="count" dataDxfId="7" totalsRow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aurelie.goldblatt@cern.ch" TargetMode="External"/><Relationship Id="rId18" Type="http://schemas.openxmlformats.org/officeDocument/2006/relationships/hyperlink" Target="mailto:jean-louis.grenard@cern.ch" TargetMode="External"/><Relationship Id="rId26" Type="http://schemas.openxmlformats.org/officeDocument/2006/relationships/hyperlink" Target="mailto:inaki.ortega@cern.ch" TargetMode="External"/><Relationship Id="rId3" Type="http://schemas.openxmlformats.org/officeDocument/2006/relationships/hyperlink" Target="mailto:aurelie.goldblatt@cern.ch" TargetMode="External"/><Relationship Id="rId21" Type="http://schemas.openxmlformats.org/officeDocument/2006/relationships/hyperlink" Target="mailto:Jocelyn.Tan@cern.ch" TargetMode="External"/><Relationship Id="rId34" Type="http://schemas.openxmlformats.org/officeDocument/2006/relationships/table" Target="../tables/table1.xml"/><Relationship Id="rId7" Type="http://schemas.openxmlformats.org/officeDocument/2006/relationships/hyperlink" Target="mailto:belen.salvachua@cern.ch" TargetMode="External"/><Relationship Id="rId12" Type="http://schemas.openxmlformats.org/officeDocument/2006/relationships/hyperlink" Target="mailto:aurelie.goldblatt@cern.ch" TargetMode="External"/><Relationship Id="rId17" Type="http://schemas.openxmlformats.org/officeDocument/2006/relationships/hyperlink" Target="mailto:federico.roncarolo@cern.ch%20-%3e%20mail%20du%2012.12.2022" TargetMode="External"/><Relationship Id="rId25" Type="http://schemas.openxmlformats.org/officeDocument/2006/relationships/hyperlink" Target="mailto:inaki.ortega@cern.ch" TargetMode="External"/><Relationship Id="rId33" Type="http://schemas.openxmlformats.org/officeDocument/2006/relationships/vmlDrawing" Target="../drawings/vmlDrawing1.vml"/><Relationship Id="rId2" Type="http://schemas.openxmlformats.org/officeDocument/2006/relationships/hyperlink" Target="mailto:aurelie.goldblatt@cern.ch" TargetMode="External"/><Relationship Id="rId16" Type="http://schemas.openxmlformats.org/officeDocument/2006/relationships/hyperlink" Target="mailto:aurelie.goldblatt@cern.ch" TargetMode="External"/><Relationship Id="rId20" Type="http://schemas.openxmlformats.org/officeDocument/2006/relationships/hyperlink" Target="mailto:federico.roncarolo@cern.ch%20-%3e%20mail%20du%2012.12.2022" TargetMode="External"/><Relationship Id="rId29" Type="http://schemas.openxmlformats.org/officeDocument/2006/relationships/hyperlink" Target="mailto:inaki.ortega@cern.ch" TargetMode="External"/><Relationship Id="rId1" Type="http://schemas.openxmlformats.org/officeDocument/2006/relationships/pivotTable" Target="../pivotTables/pivotTable1.xml"/><Relationship Id="rId6" Type="http://schemas.openxmlformats.org/officeDocument/2006/relationships/hyperlink" Target="mailto:aurelie.goldblatt@cern.ch" TargetMode="External"/><Relationship Id="rId11" Type="http://schemas.openxmlformats.org/officeDocument/2006/relationships/hyperlink" Target="mailto:aurelie.goldblatt@cern.ch" TargetMode="External"/><Relationship Id="rId24" Type="http://schemas.openxmlformats.org/officeDocument/2006/relationships/hyperlink" Target="mailto:federico.roncarolo@cern.ch%20-%3e%20mail%20du%2012.12.2022" TargetMode="External"/><Relationship Id="rId32" Type="http://schemas.openxmlformats.org/officeDocument/2006/relationships/printerSettings" Target="../printerSettings/printerSettings1.bin"/><Relationship Id="rId5" Type="http://schemas.openxmlformats.org/officeDocument/2006/relationships/hyperlink" Target="mailto:aurelie.goldblatt@cern.ch" TargetMode="External"/><Relationship Id="rId15" Type="http://schemas.openxmlformats.org/officeDocument/2006/relationships/hyperlink" Target="mailto:aurelie.goldblatt@cern.ch" TargetMode="External"/><Relationship Id="rId23" Type="http://schemas.openxmlformats.org/officeDocument/2006/relationships/hyperlink" Target="mailto:Jocelyn.Tan@cern.ch" TargetMode="External"/><Relationship Id="rId28" Type="http://schemas.openxmlformats.org/officeDocument/2006/relationships/hyperlink" Target="mailto:federico.roncarolo@cern.ch" TargetMode="External"/><Relationship Id="rId10" Type="http://schemas.openxmlformats.org/officeDocument/2006/relationships/hyperlink" Target="mailto:aurelie.goldblatt@cern.ch" TargetMode="External"/><Relationship Id="rId19" Type="http://schemas.openxmlformats.org/officeDocument/2006/relationships/hyperlink" Target="mailto:Jocelyn.Tan@cern.ch" TargetMode="External"/><Relationship Id="rId31" Type="http://schemas.openxmlformats.org/officeDocument/2006/relationships/hyperlink" Target="mailto:jean-louis.grenard@cern.ch" TargetMode="External"/><Relationship Id="rId4" Type="http://schemas.openxmlformats.org/officeDocument/2006/relationships/hyperlink" Target="mailto:aurelie.goldblatt@cern.ch" TargetMode="External"/><Relationship Id="rId9" Type="http://schemas.openxmlformats.org/officeDocument/2006/relationships/hyperlink" Target="mailto:aurelie.goldblatt@cern.ch" TargetMode="External"/><Relationship Id="rId14" Type="http://schemas.openxmlformats.org/officeDocument/2006/relationships/hyperlink" Target="mailto:aurelie.goldblatt@cern.ch" TargetMode="External"/><Relationship Id="rId22" Type="http://schemas.openxmlformats.org/officeDocument/2006/relationships/hyperlink" Target="mailto:federico.roncarolo@cern.ch%20-%3e%20mail%20du%2012.12.2022" TargetMode="External"/><Relationship Id="rId27" Type="http://schemas.openxmlformats.org/officeDocument/2006/relationships/hyperlink" Target="mailto:jocelyn.tan@cern.ch" TargetMode="External"/><Relationship Id="rId30" Type="http://schemas.openxmlformats.org/officeDocument/2006/relationships/hyperlink" Target="mailto:federico.roncarolo@cern.ch%20-%3e%20mail%20du%2012.12.2022" TargetMode="External"/><Relationship Id="rId35" Type="http://schemas.openxmlformats.org/officeDocument/2006/relationships/comments" Target="../comments1.xml"/><Relationship Id="rId8" Type="http://schemas.openxmlformats.org/officeDocument/2006/relationships/hyperlink" Target="mailto:belen.salvachua@cern.ch%20-%3e%20mail%20du%2016.12.20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11FAF-DB03-425F-AC52-72686EDA6AC4}">
  <dimension ref="A1:AA66"/>
  <sheetViews>
    <sheetView tabSelected="1" topLeftCell="A16" zoomScale="90" zoomScaleNormal="90" workbookViewId="0">
      <selection activeCell="B34" sqref="B34"/>
    </sheetView>
  </sheetViews>
  <sheetFormatPr defaultColWidth="30.28515625" defaultRowHeight="15" x14ac:dyDescent="0.25"/>
  <cols>
    <col min="1" max="1" width="30.28515625" style="34"/>
    <col min="2" max="2" width="30.28515625" style="31"/>
    <col min="3" max="4" width="8.42578125" customWidth="1"/>
    <col min="5" max="5" width="10.7109375" style="3" bestFit="1" customWidth="1"/>
    <col min="6" max="6" width="23.7109375" style="3" customWidth="1"/>
    <col min="7" max="7" width="54.28515625" style="3" customWidth="1"/>
    <col min="8" max="8" width="14.5703125" customWidth="1"/>
    <col min="9" max="9" width="27.85546875" customWidth="1"/>
    <col min="10" max="10" width="7.5703125" style="10" customWidth="1"/>
    <col min="11" max="11" width="7.5703125" customWidth="1"/>
    <col min="12" max="12" width="11.7109375" customWidth="1"/>
    <col min="13" max="13" width="10.28515625" customWidth="1"/>
    <col min="14" max="20" width="8.85546875" style="3" customWidth="1"/>
    <col min="21" max="21" width="23.85546875" style="3" customWidth="1"/>
    <col min="22" max="22" width="17.7109375" style="3" customWidth="1"/>
    <col min="23" max="23" width="11" style="3" customWidth="1"/>
    <col min="24" max="24" width="12" customWidth="1"/>
    <col min="25" max="25" width="24.28515625" style="1" customWidth="1"/>
    <col min="26" max="26" width="19" style="1" customWidth="1"/>
  </cols>
  <sheetData>
    <row r="1" spans="1:27" s="13" customFormat="1" ht="31.5" x14ac:dyDescent="0.25">
      <c r="A1" s="32"/>
      <c r="B1" s="36" t="s">
        <v>35</v>
      </c>
      <c r="C1" s="8" t="s">
        <v>9</v>
      </c>
      <c r="D1" s="8" t="s">
        <v>11</v>
      </c>
      <c r="E1" s="8" t="s">
        <v>10</v>
      </c>
      <c r="F1" s="8" t="s">
        <v>7</v>
      </c>
      <c r="G1" s="8" t="s">
        <v>12</v>
      </c>
      <c r="H1" s="9" t="s">
        <v>24</v>
      </c>
      <c r="I1" s="8" t="s">
        <v>25</v>
      </c>
      <c r="J1" s="8" t="s">
        <v>26</v>
      </c>
      <c r="K1" s="9" t="s">
        <v>27</v>
      </c>
      <c r="L1" s="8" t="s">
        <v>28</v>
      </c>
      <c r="M1" s="13" t="s">
        <v>29</v>
      </c>
      <c r="N1" s="8" t="s">
        <v>0</v>
      </c>
      <c r="O1" s="8" t="s">
        <v>1</v>
      </c>
      <c r="P1" s="8" t="s">
        <v>2</v>
      </c>
      <c r="Q1" s="8" t="s">
        <v>3</v>
      </c>
      <c r="R1" s="8" t="s">
        <v>4</v>
      </c>
      <c r="S1" s="8" t="s">
        <v>5</v>
      </c>
      <c r="T1" s="8" t="s">
        <v>6</v>
      </c>
      <c r="U1" s="16" t="s">
        <v>30</v>
      </c>
      <c r="V1" s="8" t="s">
        <v>31</v>
      </c>
      <c r="W1" s="8" t="s">
        <v>8</v>
      </c>
      <c r="X1" s="8" t="s">
        <v>32</v>
      </c>
      <c r="Y1" s="8" t="s">
        <v>33</v>
      </c>
      <c r="Z1" s="8" t="s">
        <v>34</v>
      </c>
      <c r="AA1" s="8" t="s">
        <v>35</v>
      </c>
    </row>
    <row r="2" spans="1:27" s="13" customFormat="1" x14ac:dyDescent="0.25">
      <c r="A2" s="32"/>
      <c r="B2" s="19" t="s">
        <v>99</v>
      </c>
      <c r="C2" s="3" t="s">
        <v>14</v>
      </c>
      <c r="D2" s="3" t="s">
        <v>16</v>
      </c>
      <c r="E2" s="3" t="s">
        <v>15</v>
      </c>
      <c r="F2" s="11" t="s">
        <v>101</v>
      </c>
      <c r="G2" s="13" t="s">
        <v>114</v>
      </c>
      <c r="H2" s="19">
        <v>234914</v>
      </c>
      <c r="I2" s="21" t="s">
        <v>115</v>
      </c>
      <c r="J2" s="11"/>
      <c r="K2" s="19"/>
      <c r="L2" s="23">
        <v>64312</v>
      </c>
      <c r="M2" s="13" t="s">
        <v>44</v>
      </c>
      <c r="N2" s="24">
        <v>36</v>
      </c>
      <c r="O2" s="24">
        <v>0</v>
      </c>
      <c r="P2" s="24">
        <v>44</v>
      </c>
      <c r="Q2" s="24">
        <v>44</v>
      </c>
      <c r="R2" s="24">
        <v>44</v>
      </c>
      <c r="S2" s="24">
        <v>11</v>
      </c>
      <c r="T2" s="24">
        <v>179</v>
      </c>
      <c r="V2" s="11"/>
      <c r="W2" s="19" t="s">
        <v>13</v>
      </c>
      <c r="X2" s="5" t="s">
        <v>41</v>
      </c>
      <c r="Y2" s="23" t="s">
        <v>97</v>
      </c>
      <c r="Z2" s="18" t="s">
        <v>36</v>
      </c>
      <c r="AA2" s="19" t="s">
        <v>99</v>
      </c>
    </row>
    <row r="3" spans="1:27" s="13" customFormat="1" ht="48" x14ac:dyDescent="0.25">
      <c r="A3" s="32" t="s">
        <v>147</v>
      </c>
      <c r="B3" s="19" t="s">
        <v>99</v>
      </c>
      <c r="C3" s="3" t="s">
        <v>14</v>
      </c>
      <c r="D3" s="3" t="s">
        <v>16</v>
      </c>
      <c r="E3" s="3" t="s">
        <v>15</v>
      </c>
      <c r="F3" s="11" t="s">
        <v>101</v>
      </c>
      <c r="G3" s="13" t="s">
        <v>96</v>
      </c>
      <c r="H3" s="19">
        <v>234918</v>
      </c>
      <c r="I3" s="20" t="s">
        <v>37</v>
      </c>
      <c r="J3" s="11"/>
      <c r="K3" s="19"/>
      <c r="L3" s="23">
        <v>64321</v>
      </c>
      <c r="M3" s="13" t="s">
        <v>13</v>
      </c>
      <c r="N3" s="24">
        <v>9</v>
      </c>
      <c r="O3" s="24">
        <v>66</v>
      </c>
      <c r="P3" s="24">
        <v>57</v>
      </c>
      <c r="Q3" s="24">
        <v>23</v>
      </c>
      <c r="R3" s="24">
        <v>4</v>
      </c>
      <c r="S3" s="24">
        <v>1</v>
      </c>
      <c r="T3" s="24">
        <v>160</v>
      </c>
      <c r="V3" s="11"/>
      <c r="W3" s="19" t="s">
        <v>13</v>
      </c>
      <c r="X3" s="5" t="s">
        <v>41</v>
      </c>
      <c r="Y3" s="23" t="s">
        <v>97</v>
      </c>
      <c r="Z3" s="18" t="s">
        <v>36</v>
      </c>
      <c r="AA3" s="19" t="s">
        <v>99</v>
      </c>
    </row>
    <row r="4" spans="1:27" s="13" customFormat="1" ht="120" x14ac:dyDescent="0.25">
      <c r="A4" s="32" t="s">
        <v>152</v>
      </c>
      <c r="B4" s="19" t="s">
        <v>99</v>
      </c>
      <c r="C4" s="3" t="s">
        <v>14</v>
      </c>
      <c r="D4" s="3" t="s">
        <v>16</v>
      </c>
      <c r="E4" s="3" t="s">
        <v>15</v>
      </c>
      <c r="F4" s="11" t="s">
        <v>101</v>
      </c>
      <c r="G4" s="13" t="s">
        <v>100</v>
      </c>
      <c r="H4" s="19">
        <v>234919</v>
      </c>
      <c r="I4" s="20" t="s">
        <v>37</v>
      </c>
      <c r="J4" s="11"/>
      <c r="K4" s="19"/>
      <c r="L4" s="23">
        <v>64322</v>
      </c>
      <c r="M4" s="13" t="s">
        <v>13</v>
      </c>
      <c r="N4" s="24">
        <v>26.475999999999999</v>
      </c>
      <c r="O4" s="24">
        <v>35.561</v>
      </c>
      <c r="P4" s="24">
        <v>93.475999999999999</v>
      </c>
      <c r="Q4" s="24">
        <v>53.899000000000001</v>
      </c>
      <c r="R4" s="24">
        <v>40.405000000000001</v>
      </c>
      <c r="S4" s="24">
        <v>10.183999999999999</v>
      </c>
      <c r="T4" s="24">
        <v>260</v>
      </c>
      <c r="V4" s="11"/>
      <c r="W4" s="19" t="s">
        <v>13</v>
      </c>
      <c r="X4" s="5" t="s">
        <v>41</v>
      </c>
      <c r="Y4" s="23" t="s">
        <v>97</v>
      </c>
      <c r="Z4" s="18" t="s">
        <v>36</v>
      </c>
      <c r="AA4" s="19" t="s">
        <v>99</v>
      </c>
    </row>
    <row r="5" spans="1:27" ht="90" x14ac:dyDescent="0.25">
      <c r="A5" s="33" t="s">
        <v>153</v>
      </c>
      <c r="B5" s="37" t="s">
        <v>43</v>
      </c>
      <c r="C5" s="3" t="s">
        <v>14</v>
      </c>
      <c r="D5" s="3" t="s">
        <v>16</v>
      </c>
      <c r="E5" s="3" t="s">
        <v>15</v>
      </c>
      <c r="F5" s="11" t="s">
        <v>88</v>
      </c>
      <c r="G5" s="13" t="s">
        <v>70</v>
      </c>
      <c r="H5" s="19"/>
      <c r="I5" s="20" t="s">
        <v>37</v>
      </c>
      <c r="J5" s="11" t="s">
        <v>38</v>
      </c>
      <c r="K5" s="3" t="s">
        <v>39</v>
      </c>
      <c r="L5" s="4" t="s">
        <v>112</v>
      </c>
      <c r="M5" s="3" t="s">
        <v>13</v>
      </c>
      <c r="N5" s="29">
        <v>0</v>
      </c>
      <c r="O5" s="29">
        <v>100</v>
      </c>
      <c r="P5" s="29">
        <v>200</v>
      </c>
      <c r="Q5" s="29">
        <v>100</v>
      </c>
      <c r="R5" s="29">
        <v>100</v>
      </c>
      <c r="S5" s="29">
        <v>0</v>
      </c>
      <c r="T5" s="29">
        <v>500</v>
      </c>
      <c r="U5" s="22" t="s">
        <v>37</v>
      </c>
      <c r="V5" s="28" t="s">
        <v>40</v>
      </c>
      <c r="W5" s="14" t="s">
        <v>13</v>
      </c>
      <c r="X5" s="5" t="s">
        <v>41</v>
      </c>
      <c r="Y5" s="1" t="s">
        <v>89</v>
      </c>
      <c r="Z5" s="18" t="s">
        <v>36</v>
      </c>
      <c r="AA5" s="3" t="s">
        <v>43</v>
      </c>
    </row>
    <row r="6" spans="1:27" ht="30" x14ac:dyDescent="0.25">
      <c r="A6" s="32" t="s">
        <v>154</v>
      </c>
      <c r="B6" s="38" t="s">
        <v>74</v>
      </c>
      <c r="C6" t="s">
        <v>14</v>
      </c>
      <c r="D6" t="s">
        <v>16</v>
      </c>
      <c r="E6" t="s">
        <v>15</v>
      </c>
      <c r="F6" s="11" t="s">
        <v>71</v>
      </c>
      <c r="G6" s="13" t="s">
        <v>72</v>
      </c>
      <c r="H6" s="19"/>
      <c r="I6" s="20" t="s">
        <v>73</v>
      </c>
      <c r="J6" s="11" t="s">
        <v>38</v>
      </c>
      <c r="K6" s="3" t="s">
        <v>39</v>
      </c>
      <c r="L6" s="4">
        <v>64322</v>
      </c>
      <c r="M6" s="3" t="s">
        <v>13</v>
      </c>
      <c r="N6" s="29">
        <v>20</v>
      </c>
      <c r="O6" s="29">
        <v>120</v>
      </c>
      <c r="P6" s="29">
        <v>290</v>
      </c>
      <c r="Q6" s="29">
        <v>292</v>
      </c>
      <c r="R6" s="29">
        <v>165</v>
      </c>
      <c r="S6" s="29">
        <v>20</v>
      </c>
      <c r="T6" s="29">
        <v>907</v>
      </c>
      <c r="U6" s="22" t="s">
        <v>73</v>
      </c>
      <c r="V6" s="28" t="s">
        <v>40</v>
      </c>
      <c r="W6" s="14" t="s">
        <v>13</v>
      </c>
      <c r="X6" s="5" t="s">
        <v>41</v>
      </c>
      <c r="Y6" s="1" t="s">
        <v>89</v>
      </c>
      <c r="Z6" s="18" t="s">
        <v>42</v>
      </c>
      <c r="AA6" s="3" t="s">
        <v>74</v>
      </c>
    </row>
    <row r="7" spans="1:27" x14ac:dyDescent="0.25">
      <c r="A7" s="32" t="s">
        <v>155</v>
      </c>
      <c r="B7" s="38" t="s">
        <v>74</v>
      </c>
      <c r="C7" t="s">
        <v>14</v>
      </c>
      <c r="D7" t="s">
        <v>16</v>
      </c>
      <c r="E7" t="s">
        <v>15</v>
      </c>
      <c r="F7" s="11" t="s">
        <v>71</v>
      </c>
      <c r="G7" s="13" t="s">
        <v>75</v>
      </c>
      <c r="H7" s="19"/>
      <c r="I7" s="20" t="s">
        <v>76</v>
      </c>
      <c r="J7" s="11"/>
      <c r="K7" s="3" t="s">
        <v>39</v>
      </c>
      <c r="L7" s="4">
        <v>64322</v>
      </c>
      <c r="M7" s="3" t="s">
        <v>13</v>
      </c>
      <c r="N7" s="29">
        <v>5</v>
      </c>
      <c r="O7" s="29">
        <v>53</v>
      </c>
      <c r="P7" s="29">
        <v>118</v>
      </c>
      <c r="Q7" s="29">
        <v>94</v>
      </c>
      <c r="R7" s="29">
        <v>64</v>
      </c>
      <c r="S7" s="29">
        <v>1</v>
      </c>
      <c r="T7" s="29">
        <v>335</v>
      </c>
      <c r="U7" s="22" t="s">
        <v>73</v>
      </c>
      <c r="V7" s="28"/>
      <c r="W7" s="14" t="s">
        <v>13</v>
      </c>
      <c r="X7" s="5" t="s">
        <v>41</v>
      </c>
      <c r="Y7" s="1" t="s">
        <v>89</v>
      </c>
      <c r="Z7" s="18" t="s">
        <v>42</v>
      </c>
      <c r="AA7" s="3" t="s">
        <v>74</v>
      </c>
    </row>
    <row r="8" spans="1:27" ht="45" x14ac:dyDescent="0.25">
      <c r="B8" s="38" t="s">
        <v>81</v>
      </c>
      <c r="C8" t="s">
        <v>14</v>
      </c>
      <c r="D8" t="s">
        <v>16</v>
      </c>
      <c r="E8" t="s">
        <v>15</v>
      </c>
      <c r="F8" s="11" t="s">
        <v>71</v>
      </c>
      <c r="G8" s="13" t="s">
        <v>77</v>
      </c>
      <c r="H8" s="19"/>
      <c r="I8" s="20" t="s">
        <v>76</v>
      </c>
      <c r="J8" s="11" t="s">
        <v>38</v>
      </c>
      <c r="K8" s="3" t="s">
        <v>39</v>
      </c>
      <c r="L8" s="4">
        <v>64322</v>
      </c>
      <c r="M8" s="3" t="s">
        <v>79</v>
      </c>
      <c r="N8" s="29">
        <v>0</v>
      </c>
      <c r="O8" s="29">
        <v>150</v>
      </c>
      <c r="P8" s="29">
        <v>150</v>
      </c>
      <c r="Q8" s="29">
        <v>150</v>
      </c>
      <c r="R8" s="29">
        <v>150</v>
      </c>
      <c r="S8" s="29">
        <v>150</v>
      </c>
      <c r="T8" s="29">
        <v>750</v>
      </c>
      <c r="U8" s="22" t="s">
        <v>73</v>
      </c>
      <c r="V8" s="28" t="s">
        <v>80</v>
      </c>
      <c r="W8" s="14" t="s">
        <v>78</v>
      </c>
      <c r="X8" s="5" t="s">
        <v>41</v>
      </c>
      <c r="Y8" s="1" t="s">
        <v>89</v>
      </c>
      <c r="Z8" s="18" t="s">
        <v>42</v>
      </c>
      <c r="AA8" s="3" t="s">
        <v>81</v>
      </c>
    </row>
    <row r="9" spans="1:27" ht="45" x14ac:dyDescent="0.25">
      <c r="B9" s="38" t="s">
        <v>81</v>
      </c>
      <c r="C9" t="s">
        <v>14</v>
      </c>
      <c r="D9" t="s">
        <v>16</v>
      </c>
      <c r="E9" t="s">
        <v>15</v>
      </c>
      <c r="F9" s="11" t="s">
        <v>71</v>
      </c>
      <c r="G9" s="13" t="s">
        <v>82</v>
      </c>
      <c r="H9" s="19"/>
      <c r="I9" s="20" t="s">
        <v>76</v>
      </c>
      <c r="J9" s="11" t="s">
        <v>38</v>
      </c>
      <c r="K9" s="3" t="s">
        <v>39</v>
      </c>
      <c r="L9" s="4">
        <v>64322</v>
      </c>
      <c r="M9" s="3" t="s">
        <v>79</v>
      </c>
      <c r="N9" s="29">
        <v>0</v>
      </c>
      <c r="O9" s="29">
        <v>150</v>
      </c>
      <c r="P9" s="29">
        <v>150</v>
      </c>
      <c r="Q9" s="29">
        <v>150</v>
      </c>
      <c r="R9" s="29">
        <v>150</v>
      </c>
      <c r="S9" s="29">
        <v>150</v>
      </c>
      <c r="T9" s="29">
        <v>750</v>
      </c>
      <c r="U9" s="22" t="s">
        <v>73</v>
      </c>
      <c r="V9" s="28" t="s">
        <v>80</v>
      </c>
      <c r="W9" s="14" t="s">
        <v>78</v>
      </c>
      <c r="X9" s="5" t="s">
        <v>41</v>
      </c>
      <c r="Y9" s="1" t="s">
        <v>89</v>
      </c>
      <c r="Z9" s="18" t="s">
        <v>42</v>
      </c>
      <c r="AA9" s="3" t="s">
        <v>81</v>
      </c>
    </row>
    <row r="10" spans="1:27" ht="60" x14ac:dyDescent="0.25">
      <c r="B10" s="39" t="s">
        <v>46</v>
      </c>
      <c r="C10" s="3" t="s">
        <v>14</v>
      </c>
      <c r="D10" s="3" t="s">
        <v>16</v>
      </c>
      <c r="E10" s="3" t="s">
        <v>15</v>
      </c>
      <c r="F10" s="11" t="s">
        <v>88</v>
      </c>
      <c r="G10" s="13" t="s">
        <v>17</v>
      </c>
      <c r="H10" s="19"/>
      <c r="I10" s="20" t="s">
        <v>37</v>
      </c>
      <c r="J10" s="11"/>
      <c r="K10" s="3"/>
      <c r="L10" s="4" t="s">
        <v>112</v>
      </c>
      <c r="M10" s="3" t="s">
        <v>44</v>
      </c>
      <c r="N10" s="29">
        <v>0</v>
      </c>
      <c r="O10" s="29">
        <v>0</v>
      </c>
      <c r="P10" s="29">
        <v>0</v>
      </c>
      <c r="Q10" s="29">
        <v>0</v>
      </c>
      <c r="R10" s="29">
        <v>50</v>
      </c>
      <c r="S10" s="29">
        <v>30</v>
      </c>
      <c r="T10" s="29">
        <v>80</v>
      </c>
      <c r="U10" s="17" t="s">
        <v>45</v>
      </c>
      <c r="V10" s="28"/>
      <c r="W10" s="14" t="s">
        <v>13</v>
      </c>
      <c r="X10" s="5" t="s">
        <v>41</v>
      </c>
      <c r="Y10" s="1" t="s">
        <v>89</v>
      </c>
      <c r="Z10" s="18" t="s">
        <v>42</v>
      </c>
      <c r="AA10" s="3" t="s">
        <v>46</v>
      </c>
    </row>
    <row r="11" spans="1:27" ht="30" x14ac:dyDescent="0.25">
      <c r="B11" s="39" t="s">
        <v>48</v>
      </c>
      <c r="C11" s="3" t="s">
        <v>14</v>
      </c>
      <c r="D11" s="3" t="s">
        <v>16</v>
      </c>
      <c r="E11" s="3" t="s">
        <v>15</v>
      </c>
      <c r="F11" s="11" t="s">
        <v>88</v>
      </c>
      <c r="G11" s="13" t="s">
        <v>22</v>
      </c>
      <c r="H11" s="19"/>
      <c r="I11" s="20" t="s">
        <v>37</v>
      </c>
      <c r="J11" s="11"/>
      <c r="K11" s="3"/>
      <c r="L11" s="4" t="s">
        <v>112</v>
      </c>
      <c r="M11" s="3" t="s">
        <v>47</v>
      </c>
      <c r="N11" s="29">
        <v>0</v>
      </c>
      <c r="O11" s="29">
        <v>0</v>
      </c>
      <c r="P11" s="29">
        <v>0</v>
      </c>
      <c r="Q11" s="29">
        <v>80</v>
      </c>
      <c r="R11" s="29">
        <v>80</v>
      </c>
      <c r="S11" s="29">
        <v>80</v>
      </c>
      <c r="T11" s="29">
        <v>240</v>
      </c>
      <c r="U11" s="17" t="s">
        <v>45</v>
      </c>
      <c r="V11" s="28"/>
      <c r="W11" s="14" t="s">
        <v>21</v>
      </c>
      <c r="X11" s="5" t="s">
        <v>41</v>
      </c>
      <c r="Y11" s="1" t="s">
        <v>89</v>
      </c>
      <c r="Z11" s="18" t="s">
        <v>42</v>
      </c>
      <c r="AA11" s="3" t="s">
        <v>48</v>
      </c>
    </row>
    <row r="12" spans="1:27" ht="30" x14ac:dyDescent="0.25">
      <c r="B12" s="39" t="s">
        <v>48</v>
      </c>
      <c r="C12" s="3" t="s">
        <v>14</v>
      </c>
      <c r="D12" s="3" t="s">
        <v>16</v>
      </c>
      <c r="E12" s="3" t="s">
        <v>15</v>
      </c>
      <c r="F12" s="11" t="s">
        <v>88</v>
      </c>
      <c r="G12" s="13" t="s">
        <v>23</v>
      </c>
      <c r="H12" s="19"/>
      <c r="I12" s="20" t="s">
        <v>37</v>
      </c>
      <c r="J12" s="11"/>
      <c r="K12" s="3"/>
      <c r="L12" s="4" t="s">
        <v>112</v>
      </c>
      <c r="M12" s="3" t="s">
        <v>47</v>
      </c>
      <c r="N12" s="29">
        <v>0</v>
      </c>
      <c r="O12" s="29">
        <v>0</v>
      </c>
      <c r="P12" s="29">
        <v>0</v>
      </c>
      <c r="Q12" s="29">
        <v>80</v>
      </c>
      <c r="R12" s="29">
        <v>80</v>
      </c>
      <c r="S12" s="29">
        <v>80</v>
      </c>
      <c r="T12" s="29">
        <v>240</v>
      </c>
      <c r="U12" s="17" t="s">
        <v>45</v>
      </c>
      <c r="V12" s="28"/>
      <c r="W12" s="14" t="s">
        <v>21</v>
      </c>
      <c r="X12" s="5" t="s">
        <v>41</v>
      </c>
      <c r="Y12" s="1" t="s">
        <v>89</v>
      </c>
      <c r="Z12" s="18" t="s">
        <v>42</v>
      </c>
      <c r="AA12" s="3" t="s">
        <v>48</v>
      </c>
    </row>
    <row r="13" spans="1:27" s="13" customFormat="1" x14ac:dyDescent="0.25">
      <c r="A13" s="32"/>
      <c r="B13" s="40" t="s">
        <v>129</v>
      </c>
      <c r="C13" s="3" t="s">
        <v>14</v>
      </c>
      <c r="D13" s="3" t="s">
        <v>16</v>
      </c>
      <c r="E13" s="3" t="s">
        <v>15</v>
      </c>
      <c r="F13" s="11" t="s">
        <v>104</v>
      </c>
      <c r="G13" s="13" t="s">
        <v>128</v>
      </c>
      <c r="H13" s="19">
        <v>234922</v>
      </c>
      <c r="I13" s="20" t="s">
        <v>37</v>
      </c>
      <c r="J13" s="11"/>
      <c r="K13" s="19"/>
      <c r="L13" s="23">
        <v>64325</v>
      </c>
      <c r="M13" s="13" t="s">
        <v>13</v>
      </c>
      <c r="N13" s="24">
        <v>26</v>
      </c>
      <c r="O13" s="24">
        <v>0</v>
      </c>
      <c r="P13" s="24">
        <v>0</v>
      </c>
      <c r="Q13" s="24">
        <v>0</v>
      </c>
      <c r="R13" s="24">
        <v>0</v>
      </c>
      <c r="S13" s="24">
        <v>0</v>
      </c>
      <c r="T13" s="24">
        <v>26</v>
      </c>
      <c r="V13" s="11"/>
      <c r="W13" s="19" t="s">
        <v>13</v>
      </c>
      <c r="X13" s="5" t="s">
        <v>41</v>
      </c>
      <c r="Y13" s="23" t="s">
        <v>122</v>
      </c>
      <c r="Z13" s="18" t="s">
        <v>36</v>
      </c>
      <c r="AA13" s="19" t="s">
        <v>129</v>
      </c>
    </row>
    <row r="14" spans="1:27" s="13" customFormat="1" x14ac:dyDescent="0.25">
      <c r="A14" s="32" t="s">
        <v>156</v>
      </c>
      <c r="B14" s="19" t="s">
        <v>99</v>
      </c>
      <c r="C14" s="3" t="s">
        <v>14</v>
      </c>
      <c r="D14" s="3" t="s">
        <v>16</v>
      </c>
      <c r="E14" s="3" t="s">
        <v>15</v>
      </c>
      <c r="F14" s="11" t="s">
        <v>101</v>
      </c>
      <c r="G14" s="13" t="s">
        <v>130</v>
      </c>
      <c r="H14" s="19">
        <v>248568</v>
      </c>
      <c r="I14" s="20" t="s">
        <v>37</v>
      </c>
      <c r="J14" s="11"/>
      <c r="K14" s="19"/>
      <c r="L14" s="23">
        <v>64325</v>
      </c>
      <c r="M14" s="13" t="s">
        <v>13</v>
      </c>
      <c r="N14" s="24">
        <v>0</v>
      </c>
      <c r="O14" s="24">
        <v>0</v>
      </c>
      <c r="P14" s="24">
        <v>53</v>
      </c>
      <c r="Q14" s="24">
        <v>0</v>
      </c>
      <c r="R14" s="24">
        <v>0</v>
      </c>
      <c r="S14" s="24">
        <v>0</v>
      </c>
      <c r="T14" s="24">
        <v>53</v>
      </c>
      <c r="V14" s="11"/>
      <c r="W14" s="19" t="s">
        <v>13</v>
      </c>
      <c r="X14" s="5" t="s">
        <v>41</v>
      </c>
      <c r="Y14" s="23" t="s">
        <v>122</v>
      </c>
      <c r="Z14" s="18" t="s">
        <v>36</v>
      </c>
      <c r="AA14" s="19" t="s">
        <v>99</v>
      </c>
    </row>
    <row r="15" spans="1:27" s="44" customFormat="1" ht="30" x14ac:dyDescent="0.25">
      <c r="A15" s="41"/>
      <c r="B15" s="42" t="s">
        <v>105</v>
      </c>
      <c r="C15" s="43" t="s">
        <v>14</v>
      </c>
      <c r="D15" s="43" t="s">
        <v>16</v>
      </c>
      <c r="E15" s="43" t="s">
        <v>83</v>
      </c>
      <c r="F15" s="42" t="s">
        <v>104</v>
      </c>
      <c r="G15" s="44" t="s">
        <v>103</v>
      </c>
      <c r="H15" s="42">
        <v>234916</v>
      </c>
      <c r="I15" s="45" t="s">
        <v>55</v>
      </c>
      <c r="J15" s="46"/>
      <c r="K15" s="42"/>
      <c r="L15" s="47">
        <v>64313</v>
      </c>
      <c r="M15" s="44" t="s">
        <v>13</v>
      </c>
      <c r="N15" s="48">
        <v>0</v>
      </c>
      <c r="O15" s="48">
        <v>0</v>
      </c>
      <c r="P15" s="48">
        <v>0</v>
      </c>
      <c r="Q15" s="48">
        <v>0</v>
      </c>
      <c r="R15" s="48">
        <v>0</v>
      </c>
      <c r="S15" s="48">
        <v>0</v>
      </c>
      <c r="T15" s="48">
        <v>0</v>
      </c>
      <c r="V15" s="46"/>
      <c r="W15" s="42" t="s">
        <v>13</v>
      </c>
      <c r="X15" s="49" t="s">
        <v>41</v>
      </c>
      <c r="Y15" s="47" t="s">
        <v>97</v>
      </c>
      <c r="Z15" s="50" t="s">
        <v>36</v>
      </c>
      <c r="AA15" s="42" t="s">
        <v>105</v>
      </c>
    </row>
    <row r="16" spans="1:27" s="44" customFormat="1" ht="30" x14ac:dyDescent="0.25">
      <c r="A16" s="41"/>
      <c r="B16" s="42" t="s">
        <v>109</v>
      </c>
      <c r="C16" s="43" t="s">
        <v>14</v>
      </c>
      <c r="D16" s="43" t="s">
        <v>16</v>
      </c>
      <c r="E16" s="43" t="s">
        <v>15</v>
      </c>
      <c r="F16" s="42" t="s">
        <v>106</v>
      </c>
      <c r="G16" s="44" t="s">
        <v>107</v>
      </c>
      <c r="H16" s="42">
        <v>234923</v>
      </c>
      <c r="I16" s="45" t="s">
        <v>55</v>
      </c>
      <c r="J16" s="46" t="s">
        <v>108</v>
      </c>
      <c r="K16" s="42"/>
      <c r="L16" s="47">
        <v>99460</v>
      </c>
      <c r="M16" s="44" t="s">
        <v>13</v>
      </c>
      <c r="N16" s="48">
        <v>0</v>
      </c>
      <c r="O16" s="48">
        <v>40</v>
      </c>
      <c r="P16" s="48">
        <v>40</v>
      </c>
      <c r="Q16" s="48">
        <v>0</v>
      </c>
      <c r="R16" s="48">
        <v>0</v>
      </c>
      <c r="S16" s="48">
        <v>0</v>
      </c>
      <c r="T16" s="48">
        <v>80</v>
      </c>
      <c r="U16" s="44" t="s">
        <v>111</v>
      </c>
      <c r="V16" s="46" t="s">
        <v>139</v>
      </c>
      <c r="W16" s="42" t="s">
        <v>13</v>
      </c>
      <c r="X16" s="49" t="s">
        <v>41</v>
      </c>
      <c r="Y16" s="47" t="s">
        <v>110</v>
      </c>
      <c r="Z16" s="50" t="s">
        <v>36</v>
      </c>
      <c r="AA16" s="46" t="s">
        <v>109</v>
      </c>
    </row>
    <row r="17" spans="1:27" s="59" customFormat="1" ht="18.75" customHeight="1" x14ac:dyDescent="0.25">
      <c r="A17" s="51"/>
      <c r="B17" s="52" t="s">
        <v>99</v>
      </c>
      <c r="C17" s="53" t="s">
        <v>14</v>
      </c>
      <c r="D17" s="53" t="s">
        <v>16</v>
      </c>
      <c r="E17" s="53" t="s">
        <v>15</v>
      </c>
      <c r="F17" s="46" t="s">
        <v>88</v>
      </c>
      <c r="G17" s="44" t="s">
        <v>18</v>
      </c>
      <c r="H17" s="42"/>
      <c r="I17" s="45" t="s">
        <v>55</v>
      </c>
      <c r="J17" s="46" t="s">
        <v>56</v>
      </c>
      <c r="K17" s="53"/>
      <c r="L17" s="45" t="s">
        <v>112</v>
      </c>
      <c r="M17" s="53" t="s">
        <v>13</v>
      </c>
      <c r="N17" s="54">
        <v>0</v>
      </c>
      <c r="O17" s="54">
        <v>0</v>
      </c>
      <c r="P17" s="54">
        <v>36</v>
      </c>
      <c r="Q17" s="54">
        <v>17.667000000000002</v>
      </c>
      <c r="R17" s="54">
        <v>50</v>
      </c>
      <c r="S17" s="54">
        <v>100</v>
      </c>
      <c r="T17" s="54">
        <v>203.667</v>
      </c>
      <c r="U17" s="55" t="s">
        <v>57</v>
      </c>
      <c r="V17" s="56"/>
      <c r="W17" s="57" t="s">
        <v>13</v>
      </c>
      <c r="X17" s="49" t="s">
        <v>41</v>
      </c>
      <c r="Y17" s="58" t="s">
        <v>89</v>
      </c>
      <c r="Z17" s="50" t="s">
        <v>36</v>
      </c>
      <c r="AA17" s="43" t="s">
        <v>99</v>
      </c>
    </row>
    <row r="18" spans="1:27" s="65" customFormat="1" x14ac:dyDescent="0.25">
      <c r="A18" s="60"/>
      <c r="B18" s="52" t="s">
        <v>99</v>
      </c>
      <c r="C18" s="43" t="s">
        <v>14</v>
      </c>
      <c r="D18" s="43" t="s">
        <v>16</v>
      </c>
      <c r="E18" s="43" t="s">
        <v>15</v>
      </c>
      <c r="F18" s="61" t="s">
        <v>101</v>
      </c>
      <c r="G18" s="44" t="s">
        <v>118</v>
      </c>
      <c r="H18" s="62">
        <v>234927</v>
      </c>
      <c r="I18" s="45" t="s">
        <v>113</v>
      </c>
      <c r="J18" s="46"/>
      <c r="K18" s="43"/>
      <c r="L18" s="63">
        <v>64330</v>
      </c>
      <c r="M18" s="43" t="s">
        <v>13</v>
      </c>
      <c r="N18" s="49">
        <v>0</v>
      </c>
      <c r="O18" s="49">
        <v>17.867999999999999</v>
      </c>
      <c r="P18" s="49">
        <v>71.471999999999994</v>
      </c>
      <c r="Q18" s="49">
        <v>67.004999999999995</v>
      </c>
      <c r="R18" s="49">
        <v>67.004999999999995</v>
      </c>
      <c r="S18" s="49">
        <v>0</v>
      </c>
      <c r="T18" s="49">
        <v>223</v>
      </c>
      <c r="U18" s="55"/>
      <c r="V18" s="64" t="s">
        <v>117</v>
      </c>
      <c r="W18" s="57" t="s">
        <v>13</v>
      </c>
      <c r="X18" s="49" t="s">
        <v>41</v>
      </c>
      <c r="Y18" s="58" t="s">
        <v>97</v>
      </c>
      <c r="Z18" s="50" t="s">
        <v>36</v>
      </c>
      <c r="AA18" s="43" t="s">
        <v>99</v>
      </c>
    </row>
    <row r="19" spans="1:27" s="65" customFormat="1" x14ac:dyDescent="0.25">
      <c r="A19" s="60"/>
      <c r="B19" s="52"/>
      <c r="C19" s="43" t="s">
        <v>14</v>
      </c>
      <c r="D19" s="43" t="s">
        <v>16</v>
      </c>
      <c r="E19" s="43" t="s">
        <v>15</v>
      </c>
      <c r="F19" s="46" t="s">
        <v>88</v>
      </c>
      <c r="G19" s="44" t="s">
        <v>119</v>
      </c>
      <c r="H19" s="62"/>
      <c r="I19" s="45" t="s">
        <v>58</v>
      </c>
      <c r="J19" s="46"/>
      <c r="K19" s="43"/>
      <c r="L19" s="63" t="s">
        <v>112</v>
      </c>
      <c r="M19" s="43" t="s">
        <v>13</v>
      </c>
      <c r="N19" s="49">
        <v>0</v>
      </c>
      <c r="O19" s="49">
        <f>29-10</f>
        <v>19</v>
      </c>
      <c r="P19" s="49">
        <f>19+10</f>
        <v>29</v>
      </c>
      <c r="Q19" s="49">
        <v>32</v>
      </c>
      <c r="R19" s="49">
        <v>69</v>
      </c>
      <c r="S19" s="49">
        <v>0</v>
      </c>
      <c r="T19" s="49">
        <v>149</v>
      </c>
      <c r="U19" s="55" t="s">
        <v>58</v>
      </c>
      <c r="V19" s="64"/>
      <c r="W19" s="57" t="s">
        <v>13</v>
      </c>
      <c r="X19" s="49" t="s">
        <v>41</v>
      </c>
      <c r="Y19" s="58" t="s">
        <v>89</v>
      </c>
      <c r="Z19" s="50" t="s">
        <v>36</v>
      </c>
      <c r="AA19" s="43"/>
    </row>
    <row r="20" spans="1:27" s="65" customFormat="1" x14ac:dyDescent="0.25">
      <c r="A20" s="60"/>
      <c r="B20" s="52"/>
      <c r="C20" s="43" t="s">
        <v>14</v>
      </c>
      <c r="D20" s="43" t="s">
        <v>16</v>
      </c>
      <c r="E20" s="43" t="s">
        <v>15</v>
      </c>
      <c r="F20" s="43" t="s">
        <v>145</v>
      </c>
      <c r="G20" s="44" t="s">
        <v>116</v>
      </c>
      <c r="H20" s="62"/>
      <c r="I20" s="45" t="s">
        <v>58</v>
      </c>
      <c r="J20" s="46"/>
      <c r="K20" s="43"/>
      <c r="L20" s="63" t="s">
        <v>112</v>
      </c>
      <c r="M20" s="43" t="s">
        <v>13</v>
      </c>
      <c r="N20" s="49">
        <v>0</v>
      </c>
      <c r="O20" s="49">
        <v>39</v>
      </c>
      <c r="P20" s="49">
        <v>27</v>
      </c>
      <c r="Q20" s="49">
        <v>60</v>
      </c>
      <c r="R20" s="49">
        <v>139</v>
      </c>
      <c r="S20" s="49">
        <v>0</v>
      </c>
      <c r="T20" s="49">
        <v>265</v>
      </c>
      <c r="U20" s="55" t="s">
        <v>58</v>
      </c>
      <c r="V20" s="64"/>
      <c r="W20" s="57" t="s">
        <v>13</v>
      </c>
      <c r="X20" s="49" t="s">
        <v>41</v>
      </c>
      <c r="Y20" s="58" t="s">
        <v>90</v>
      </c>
      <c r="Z20" s="50" t="s">
        <v>36</v>
      </c>
      <c r="AA20" s="43"/>
    </row>
    <row r="21" spans="1:27" s="65" customFormat="1" x14ac:dyDescent="0.25">
      <c r="A21" s="60"/>
      <c r="B21" s="52"/>
      <c r="C21" s="43" t="s">
        <v>14</v>
      </c>
      <c r="D21" s="43" t="s">
        <v>16</v>
      </c>
      <c r="E21" s="43" t="s">
        <v>15</v>
      </c>
      <c r="F21" s="43" t="s">
        <v>145</v>
      </c>
      <c r="G21" s="44" t="s">
        <v>59</v>
      </c>
      <c r="H21" s="62"/>
      <c r="I21" s="45" t="s">
        <v>58</v>
      </c>
      <c r="J21" s="46"/>
      <c r="K21" s="43"/>
      <c r="L21" s="63" t="s">
        <v>112</v>
      </c>
      <c r="M21" s="43" t="s">
        <v>44</v>
      </c>
      <c r="N21" s="49">
        <v>0</v>
      </c>
      <c r="O21" s="49">
        <v>28</v>
      </c>
      <c r="P21" s="49">
        <v>14</v>
      </c>
      <c r="Q21" s="49">
        <v>0</v>
      </c>
      <c r="R21" s="49">
        <v>0</v>
      </c>
      <c r="S21" s="49">
        <v>0</v>
      </c>
      <c r="T21" s="49">
        <v>42</v>
      </c>
      <c r="U21" s="55" t="s">
        <v>58</v>
      </c>
      <c r="V21" s="64"/>
      <c r="W21" s="57" t="s">
        <v>13</v>
      </c>
      <c r="X21" s="49" t="s">
        <v>41</v>
      </c>
      <c r="Y21" s="58" t="s">
        <v>90</v>
      </c>
      <c r="Z21" s="50" t="s">
        <v>36</v>
      </c>
      <c r="AA21" s="43"/>
    </row>
    <row r="22" spans="1:27" ht="36.75" x14ac:dyDescent="0.25">
      <c r="A22" s="33" t="s">
        <v>149</v>
      </c>
      <c r="B22" s="35" t="s">
        <v>99</v>
      </c>
      <c r="C22" s="3" t="s">
        <v>14</v>
      </c>
      <c r="D22" s="3" t="s">
        <v>16</v>
      </c>
      <c r="E22" s="3" t="s">
        <v>15</v>
      </c>
      <c r="F22" s="26" t="s">
        <v>101</v>
      </c>
      <c r="G22" s="13" t="s">
        <v>121</v>
      </c>
      <c r="H22" s="25">
        <v>234920</v>
      </c>
      <c r="I22" s="20" t="s">
        <v>120</v>
      </c>
      <c r="J22" s="11"/>
      <c r="K22" s="3"/>
      <c r="L22" s="4">
        <v>64323</v>
      </c>
      <c r="M22" s="3" t="s">
        <v>13</v>
      </c>
      <c r="N22" s="5">
        <v>0.45300000000000001</v>
      </c>
      <c r="O22" s="5">
        <v>0.77500000000000002</v>
      </c>
      <c r="P22" s="5">
        <v>75.772000000000006</v>
      </c>
      <c r="Q22" s="5">
        <v>0</v>
      </c>
      <c r="R22" s="5">
        <v>1.597</v>
      </c>
      <c r="S22" s="5">
        <v>0.40300000000000002</v>
      </c>
      <c r="T22" s="5">
        <v>79</v>
      </c>
      <c r="U22" s="17"/>
      <c r="V22" s="28"/>
      <c r="W22" s="14" t="s">
        <v>13</v>
      </c>
      <c r="X22" s="5" t="s">
        <v>41</v>
      </c>
      <c r="Y22" s="1" t="s">
        <v>122</v>
      </c>
      <c r="Z22" s="18" t="s">
        <v>36</v>
      </c>
      <c r="AA22" s="3" t="s">
        <v>99</v>
      </c>
    </row>
    <row r="23" spans="1:27" x14ac:dyDescent="0.25">
      <c r="A23" s="34" t="s">
        <v>148</v>
      </c>
      <c r="B23" s="35" t="s">
        <v>99</v>
      </c>
      <c r="C23" s="3" t="s">
        <v>14</v>
      </c>
      <c r="D23" s="3" t="s">
        <v>16</v>
      </c>
      <c r="E23" s="3" t="s">
        <v>15</v>
      </c>
      <c r="F23" s="26" t="s">
        <v>101</v>
      </c>
      <c r="G23" s="13" t="s">
        <v>123</v>
      </c>
      <c r="H23" s="25">
        <v>248567</v>
      </c>
      <c r="I23" s="20" t="s">
        <v>120</v>
      </c>
      <c r="J23" s="11"/>
      <c r="K23" s="3"/>
      <c r="L23" s="4">
        <v>64323</v>
      </c>
      <c r="M23" s="3" t="s">
        <v>13</v>
      </c>
      <c r="N23" s="5">
        <v>0.90600000000000003</v>
      </c>
      <c r="O23" s="5">
        <v>1.5489999999999999</v>
      </c>
      <c r="P23" s="5">
        <v>27.763000000000002</v>
      </c>
      <c r="Q23" s="5">
        <v>21.782</v>
      </c>
      <c r="R23" s="5">
        <v>23.960999999999999</v>
      </c>
      <c r="S23" s="5">
        <v>6.0389999999999997</v>
      </c>
      <c r="T23" s="5">
        <v>82</v>
      </c>
      <c r="U23" s="17"/>
      <c r="V23" s="28"/>
      <c r="W23" s="14" t="s">
        <v>13</v>
      </c>
      <c r="X23" s="5" t="s">
        <v>41</v>
      </c>
      <c r="Y23" s="1" t="s">
        <v>122</v>
      </c>
      <c r="Z23" s="18" t="s">
        <v>36</v>
      </c>
      <c r="AA23" s="3" t="s">
        <v>99</v>
      </c>
    </row>
    <row r="24" spans="1:27" ht="36.75" x14ac:dyDescent="0.25">
      <c r="A24" s="33" t="s">
        <v>150</v>
      </c>
      <c r="B24" s="35" t="s">
        <v>99</v>
      </c>
      <c r="C24" s="3" t="s">
        <v>14</v>
      </c>
      <c r="D24" s="3" t="s">
        <v>16</v>
      </c>
      <c r="E24" s="3" t="s">
        <v>15</v>
      </c>
      <c r="F24" s="26" t="s">
        <v>101</v>
      </c>
      <c r="G24" s="13" t="s">
        <v>124</v>
      </c>
      <c r="H24" s="25">
        <v>234921</v>
      </c>
      <c r="I24" s="21" t="s">
        <v>125</v>
      </c>
      <c r="J24" s="11"/>
      <c r="K24" s="3"/>
      <c r="L24" s="4">
        <v>64324</v>
      </c>
      <c r="M24" s="3" t="s">
        <v>13</v>
      </c>
      <c r="N24" s="5">
        <v>11.656000000000001</v>
      </c>
      <c r="O24" s="5">
        <v>26.297999999999998</v>
      </c>
      <c r="P24" s="5">
        <v>14.571</v>
      </c>
      <c r="Q24" s="5">
        <v>24.338999999999999</v>
      </c>
      <c r="R24" s="5">
        <v>12.016999999999999</v>
      </c>
      <c r="S24" s="5">
        <v>2.4620000000000002</v>
      </c>
      <c r="T24" s="5">
        <v>91</v>
      </c>
      <c r="U24" s="17"/>
      <c r="V24" s="28"/>
      <c r="W24" s="14" t="s">
        <v>13</v>
      </c>
      <c r="X24" s="5" t="s">
        <v>41</v>
      </c>
      <c r="Y24" s="1" t="s">
        <v>97</v>
      </c>
      <c r="Z24" s="18" t="s">
        <v>36</v>
      </c>
      <c r="AA24" s="3" t="s">
        <v>99</v>
      </c>
    </row>
    <row r="25" spans="1:27" x14ac:dyDescent="0.25">
      <c r="B25" s="35" t="s">
        <v>127</v>
      </c>
      <c r="C25" s="3" t="s">
        <v>14</v>
      </c>
      <c r="D25" s="3" t="s">
        <v>16</v>
      </c>
      <c r="E25" s="3" t="s">
        <v>83</v>
      </c>
      <c r="F25" s="26" t="s">
        <v>104</v>
      </c>
      <c r="G25" s="13" t="s">
        <v>126</v>
      </c>
      <c r="H25" s="25">
        <v>234915</v>
      </c>
      <c r="I25" s="21" t="s">
        <v>115</v>
      </c>
      <c r="J25" s="11"/>
      <c r="K25" s="3"/>
      <c r="L25" s="4">
        <v>64313</v>
      </c>
      <c r="M25" s="3" t="s">
        <v>13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17"/>
      <c r="V25" s="28"/>
      <c r="W25" s="14" t="s">
        <v>13</v>
      </c>
      <c r="X25" s="5" t="s">
        <v>41</v>
      </c>
      <c r="Y25" s="1" t="s">
        <v>97</v>
      </c>
      <c r="Z25" s="18" t="s">
        <v>36</v>
      </c>
      <c r="AA25" s="3" t="s">
        <v>127</v>
      </c>
    </row>
    <row r="26" spans="1:27" x14ac:dyDescent="0.25">
      <c r="B26" s="35" t="s">
        <v>99</v>
      </c>
      <c r="C26" s="3" t="s">
        <v>14</v>
      </c>
      <c r="D26" s="3" t="s">
        <v>16</v>
      </c>
      <c r="E26" s="3" t="s">
        <v>83</v>
      </c>
      <c r="F26" s="26" t="s">
        <v>101</v>
      </c>
      <c r="G26" s="13" t="s">
        <v>134</v>
      </c>
      <c r="H26" s="25">
        <v>234917</v>
      </c>
      <c r="I26" s="21" t="s">
        <v>115</v>
      </c>
      <c r="J26" s="11"/>
      <c r="K26" s="3"/>
      <c r="L26" s="4">
        <v>64313</v>
      </c>
      <c r="M26" s="3" t="s">
        <v>44</v>
      </c>
      <c r="N26" s="5">
        <f>14.038-N29</f>
        <v>3.8000000000000256E-2</v>
      </c>
      <c r="O26" s="5">
        <f>27.962-O29</f>
        <v>-3.8000000000000256E-2</v>
      </c>
      <c r="P26" s="5">
        <v>40</v>
      </c>
      <c r="Q26" s="5">
        <f>116.871-Q28-Q27</f>
        <v>51.870999999999995</v>
      </c>
      <c r="R26" s="5">
        <f>153.337-R28-R27</f>
        <v>88.336999999999989</v>
      </c>
      <c r="S26" s="5">
        <v>0</v>
      </c>
      <c r="T26" s="5">
        <f>352-T28-T29-T27</f>
        <v>180</v>
      </c>
      <c r="U26" s="17"/>
      <c r="V26" s="28"/>
      <c r="W26" s="14" t="s">
        <v>13</v>
      </c>
      <c r="X26" s="5" t="s">
        <v>41</v>
      </c>
      <c r="Y26" s="1" t="s">
        <v>97</v>
      </c>
      <c r="Z26" s="18" t="s">
        <v>36</v>
      </c>
      <c r="AA26" s="3" t="s">
        <v>99</v>
      </c>
    </row>
    <row r="27" spans="1:27" ht="30" x14ac:dyDescent="0.25">
      <c r="B27" s="35"/>
      <c r="C27" s="3" t="s">
        <v>14</v>
      </c>
      <c r="D27" s="3" t="s">
        <v>16</v>
      </c>
      <c r="E27" s="3" t="s">
        <v>83</v>
      </c>
      <c r="F27" s="11" t="s">
        <v>102</v>
      </c>
      <c r="G27" s="31" t="s">
        <v>84</v>
      </c>
      <c r="H27" s="25">
        <v>234917</v>
      </c>
      <c r="I27" s="21" t="s">
        <v>85</v>
      </c>
      <c r="J27" s="11"/>
      <c r="K27" s="3"/>
      <c r="L27" s="4">
        <v>64313</v>
      </c>
      <c r="M27" s="3" t="s">
        <v>60</v>
      </c>
      <c r="N27" s="5">
        <v>0</v>
      </c>
      <c r="O27" s="5">
        <v>0</v>
      </c>
      <c r="P27" s="5">
        <v>0</v>
      </c>
      <c r="Q27" s="5">
        <v>25</v>
      </c>
      <c r="R27" s="5">
        <v>25</v>
      </c>
      <c r="S27" s="5">
        <v>0</v>
      </c>
      <c r="T27" s="5">
        <v>50</v>
      </c>
      <c r="U27" s="17" t="s">
        <v>52</v>
      </c>
      <c r="V27" s="28"/>
      <c r="W27" s="14" t="s">
        <v>21</v>
      </c>
      <c r="X27" s="5" t="s">
        <v>41</v>
      </c>
      <c r="Y27" s="1" t="s">
        <v>98</v>
      </c>
      <c r="Z27" s="18" t="s">
        <v>36</v>
      </c>
      <c r="AA27" s="3"/>
    </row>
    <row r="28" spans="1:27" ht="30" x14ac:dyDescent="0.25">
      <c r="B28" s="35"/>
      <c r="C28" s="3" t="s">
        <v>14</v>
      </c>
      <c r="D28" s="3" t="s">
        <v>16</v>
      </c>
      <c r="E28" s="3" t="s">
        <v>83</v>
      </c>
      <c r="F28" s="11" t="s">
        <v>102</v>
      </c>
      <c r="G28" s="31" t="s">
        <v>86</v>
      </c>
      <c r="H28" s="25">
        <v>234917</v>
      </c>
      <c r="I28" s="21" t="s">
        <v>85</v>
      </c>
      <c r="J28" s="11"/>
      <c r="K28" s="3"/>
      <c r="L28" s="4">
        <v>64313</v>
      </c>
      <c r="M28" s="3" t="s">
        <v>13</v>
      </c>
      <c r="N28" s="5">
        <v>0</v>
      </c>
      <c r="O28" s="5">
        <v>0</v>
      </c>
      <c r="P28" s="5">
        <v>0</v>
      </c>
      <c r="Q28" s="5">
        <v>40</v>
      </c>
      <c r="R28" s="5">
        <v>40</v>
      </c>
      <c r="S28" s="5">
        <v>0</v>
      </c>
      <c r="T28" s="5">
        <v>80</v>
      </c>
      <c r="U28" s="17" t="s">
        <v>52</v>
      </c>
      <c r="V28" s="28"/>
      <c r="W28" s="14" t="s">
        <v>13</v>
      </c>
      <c r="X28" s="5" t="s">
        <v>41</v>
      </c>
      <c r="Y28" s="1" t="s">
        <v>98</v>
      </c>
      <c r="Z28" s="18" t="s">
        <v>42</v>
      </c>
      <c r="AA28" s="3"/>
    </row>
    <row r="29" spans="1:27" ht="30" x14ac:dyDescent="0.25">
      <c r="B29" s="35"/>
      <c r="C29" s="3" t="s">
        <v>14</v>
      </c>
      <c r="D29" s="3" t="s">
        <v>16</v>
      </c>
      <c r="E29" s="3" t="s">
        <v>83</v>
      </c>
      <c r="F29" s="11" t="s">
        <v>102</v>
      </c>
      <c r="G29" s="31" t="s">
        <v>87</v>
      </c>
      <c r="H29" s="25">
        <v>234917</v>
      </c>
      <c r="I29" s="21" t="s">
        <v>85</v>
      </c>
      <c r="J29" s="11"/>
      <c r="K29" s="3"/>
      <c r="L29" s="4">
        <v>64313</v>
      </c>
      <c r="M29" s="3" t="s">
        <v>44</v>
      </c>
      <c r="N29" s="5">
        <v>14</v>
      </c>
      <c r="O29" s="5">
        <v>28</v>
      </c>
      <c r="P29" s="5">
        <v>0</v>
      </c>
      <c r="Q29" s="5">
        <v>0</v>
      </c>
      <c r="R29" s="5">
        <v>0</v>
      </c>
      <c r="S29" s="5">
        <v>0</v>
      </c>
      <c r="T29" s="5">
        <v>42</v>
      </c>
      <c r="U29" s="17" t="s">
        <v>52</v>
      </c>
      <c r="V29" s="28"/>
      <c r="W29" s="14" t="s">
        <v>13</v>
      </c>
      <c r="X29" s="5" t="s">
        <v>41</v>
      </c>
      <c r="Y29" s="1" t="s">
        <v>98</v>
      </c>
      <c r="Z29" s="18" t="s">
        <v>36</v>
      </c>
      <c r="AA29" s="3"/>
    </row>
    <row r="30" spans="1:27" x14ac:dyDescent="0.25">
      <c r="B30" s="35"/>
      <c r="C30" s="3" t="s">
        <v>14</v>
      </c>
      <c r="D30" s="3" t="s">
        <v>16</v>
      </c>
      <c r="E30" s="3" t="s">
        <v>83</v>
      </c>
      <c r="F30" s="26" t="s">
        <v>104</v>
      </c>
      <c r="G30" s="13" t="s">
        <v>135</v>
      </c>
      <c r="H30" s="25">
        <v>248936</v>
      </c>
      <c r="I30" s="21" t="s">
        <v>115</v>
      </c>
      <c r="J30" s="11"/>
      <c r="K30" s="3"/>
      <c r="L30" s="4" t="s">
        <v>136</v>
      </c>
      <c r="M30" s="3" t="s">
        <v>60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17"/>
      <c r="V30" s="28" t="s">
        <v>137</v>
      </c>
      <c r="W30" s="14" t="s">
        <v>21</v>
      </c>
      <c r="X30" s="5" t="s">
        <v>41</v>
      </c>
      <c r="Y30" s="1" t="s">
        <v>97</v>
      </c>
      <c r="Z30" s="18" t="s">
        <v>36</v>
      </c>
      <c r="AA30" s="3"/>
    </row>
    <row r="31" spans="1:27" x14ac:dyDescent="0.25">
      <c r="B31" s="35"/>
      <c r="C31" s="3" t="s">
        <v>14</v>
      </c>
      <c r="D31" s="3" t="s">
        <v>16</v>
      </c>
      <c r="E31" s="3" t="s">
        <v>83</v>
      </c>
      <c r="F31" s="26" t="s">
        <v>101</v>
      </c>
      <c r="G31" s="13" t="s">
        <v>138</v>
      </c>
      <c r="H31" s="25">
        <v>249008</v>
      </c>
      <c r="I31" s="21" t="s">
        <v>115</v>
      </c>
      <c r="J31" s="11"/>
      <c r="K31" s="3"/>
      <c r="L31" s="4">
        <v>64313</v>
      </c>
      <c r="M31" s="3" t="s">
        <v>60</v>
      </c>
      <c r="N31" s="5">
        <v>93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93</v>
      </c>
      <c r="U31" s="17"/>
      <c r="V31" s="28" t="s">
        <v>137</v>
      </c>
      <c r="W31" s="14" t="s">
        <v>21</v>
      </c>
      <c r="X31" s="5" t="s">
        <v>41</v>
      </c>
      <c r="Y31" s="1" t="s">
        <v>97</v>
      </c>
      <c r="Z31" s="18" t="s">
        <v>36</v>
      </c>
      <c r="AA31" s="3"/>
    </row>
    <row r="32" spans="1:27" x14ac:dyDescent="0.25">
      <c r="B32" s="35" t="s">
        <v>99</v>
      </c>
      <c r="C32" s="3" t="s">
        <v>14</v>
      </c>
      <c r="D32" s="3" t="s">
        <v>16</v>
      </c>
      <c r="E32" s="3" t="s">
        <v>83</v>
      </c>
      <c r="F32" s="11" t="s">
        <v>101</v>
      </c>
      <c r="G32" s="31" t="s">
        <v>131</v>
      </c>
      <c r="H32" s="25">
        <v>234924</v>
      </c>
      <c r="I32" s="21" t="s">
        <v>132</v>
      </c>
      <c r="J32" s="11"/>
      <c r="K32" s="3"/>
      <c r="L32" s="4">
        <v>64327</v>
      </c>
      <c r="M32" s="3" t="s">
        <v>13</v>
      </c>
      <c r="N32" s="5">
        <v>61.48</v>
      </c>
      <c r="O32" s="5">
        <v>119.59</v>
      </c>
      <c r="P32" s="5">
        <v>70.444000000000003</v>
      </c>
      <c r="Q32" s="5">
        <v>336.44799999999998</v>
      </c>
      <c r="R32" s="5">
        <v>0</v>
      </c>
      <c r="S32" s="5">
        <v>0</v>
      </c>
      <c r="T32" s="5">
        <v>588</v>
      </c>
      <c r="U32" s="17"/>
      <c r="V32" s="28"/>
      <c r="W32" s="14" t="s">
        <v>13</v>
      </c>
      <c r="X32" s="5" t="s">
        <v>41</v>
      </c>
      <c r="Y32" s="1" t="s">
        <v>97</v>
      </c>
      <c r="Z32" s="18" t="s">
        <v>36</v>
      </c>
      <c r="AA32" s="3" t="s">
        <v>99</v>
      </c>
    </row>
    <row r="33" spans="1:27" x14ac:dyDescent="0.25">
      <c r="B33" s="35" t="s">
        <v>99</v>
      </c>
      <c r="C33" s="3" t="s">
        <v>14</v>
      </c>
      <c r="D33" s="3" t="s">
        <v>16</v>
      </c>
      <c r="E33" s="3" t="s">
        <v>83</v>
      </c>
      <c r="F33" s="11" t="s">
        <v>101</v>
      </c>
      <c r="G33" s="31" t="s">
        <v>133</v>
      </c>
      <c r="H33" s="25">
        <v>234925</v>
      </c>
      <c r="I33" s="21" t="s">
        <v>92</v>
      </c>
      <c r="J33" s="11"/>
      <c r="K33" s="3"/>
      <c r="L33" s="4">
        <v>64328</v>
      </c>
      <c r="M33" s="3" t="s">
        <v>13</v>
      </c>
      <c r="N33" s="5">
        <v>57.408999999999999</v>
      </c>
      <c r="O33" s="5">
        <v>154.39099999999999</v>
      </c>
      <c r="P33" s="5">
        <v>108.93300000000001</v>
      </c>
      <c r="Q33" s="5">
        <v>57.478999999999999</v>
      </c>
      <c r="R33" s="5">
        <v>5</v>
      </c>
      <c r="S33" s="5">
        <v>0</v>
      </c>
      <c r="T33" s="5">
        <v>383</v>
      </c>
      <c r="U33" s="17"/>
      <c r="V33" s="28"/>
      <c r="W33" s="14" t="s">
        <v>13</v>
      </c>
      <c r="X33" s="5" t="s">
        <v>41</v>
      </c>
      <c r="Y33" s="1" t="s">
        <v>97</v>
      </c>
      <c r="Z33" s="18" t="s">
        <v>36</v>
      </c>
      <c r="AA33" s="3" t="s">
        <v>99</v>
      </c>
    </row>
    <row r="34" spans="1:27" x14ac:dyDescent="0.25">
      <c r="B34" s="35" t="s">
        <v>99</v>
      </c>
      <c r="C34" s="3" t="s">
        <v>14</v>
      </c>
      <c r="D34" s="3" t="s">
        <v>16</v>
      </c>
      <c r="E34" s="3" t="s">
        <v>83</v>
      </c>
      <c r="F34" s="11" t="s">
        <v>101</v>
      </c>
      <c r="G34" s="31" t="s">
        <v>91</v>
      </c>
      <c r="H34" s="25">
        <v>234926</v>
      </c>
      <c r="I34" s="21" t="s">
        <v>92</v>
      </c>
      <c r="J34" s="11"/>
      <c r="K34" s="3"/>
      <c r="L34" s="4">
        <v>64329</v>
      </c>
      <c r="M34" s="3" t="s">
        <v>13</v>
      </c>
      <c r="N34" s="5">
        <v>26.013999999999999</v>
      </c>
      <c r="O34" s="5">
        <v>26.085999999999999</v>
      </c>
      <c r="P34" s="5">
        <v>58.284999999999997</v>
      </c>
      <c r="Q34" s="5">
        <v>39.615000000000002</v>
      </c>
      <c r="R34" s="5">
        <v>25</v>
      </c>
      <c r="S34" s="5">
        <v>0</v>
      </c>
      <c r="T34" s="5">
        <v>175</v>
      </c>
      <c r="U34" s="27"/>
      <c r="V34" s="28"/>
      <c r="W34" s="14" t="s">
        <v>13</v>
      </c>
      <c r="X34" s="5" t="s">
        <v>41</v>
      </c>
      <c r="Y34" s="1" t="s">
        <v>97</v>
      </c>
      <c r="Z34" s="18" t="s">
        <v>36</v>
      </c>
      <c r="AA34" s="3" t="s">
        <v>99</v>
      </c>
    </row>
    <row r="35" spans="1:27" ht="30" x14ac:dyDescent="0.25">
      <c r="B35" s="35" t="s">
        <v>95</v>
      </c>
      <c r="C35" s="3" t="s">
        <v>14</v>
      </c>
      <c r="D35" s="3" t="s">
        <v>16</v>
      </c>
      <c r="E35" s="3" t="s">
        <v>83</v>
      </c>
      <c r="F35" s="11" t="s">
        <v>71</v>
      </c>
      <c r="G35" s="31" t="s">
        <v>91</v>
      </c>
      <c r="H35" s="25"/>
      <c r="I35" s="21" t="s">
        <v>92</v>
      </c>
      <c r="J35" s="11"/>
      <c r="K35" s="3"/>
      <c r="L35" s="4">
        <v>64329</v>
      </c>
      <c r="M35" s="3" t="s">
        <v>13</v>
      </c>
      <c r="N35" s="5">
        <v>0</v>
      </c>
      <c r="O35" s="5">
        <v>155</v>
      </c>
      <c r="P35" s="5">
        <v>234</v>
      </c>
      <c r="Q35" s="5">
        <v>50</v>
      </c>
      <c r="R35" s="5">
        <v>10</v>
      </c>
      <c r="S35" s="5">
        <v>0</v>
      </c>
      <c r="T35" s="5">
        <v>449</v>
      </c>
      <c r="U35" s="27" t="s">
        <v>92</v>
      </c>
      <c r="V35" s="28"/>
      <c r="W35" s="14" t="s">
        <v>13</v>
      </c>
      <c r="X35" s="5" t="s">
        <v>41</v>
      </c>
      <c r="Y35" s="1" t="s">
        <v>98</v>
      </c>
      <c r="Z35" s="18" t="s">
        <v>42</v>
      </c>
      <c r="AA35" s="3" t="s">
        <v>95</v>
      </c>
    </row>
    <row r="36" spans="1:27" ht="60" x14ac:dyDescent="0.25">
      <c r="A36" s="34" t="s">
        <v>151</v>
      </c>
      <c r="B36" s="66" t="s">
        <v>54</v>
      </c>
      <c r="C36" s="3" t="s">
        <v>14</v>
      </c>
      <c r="D36" s="3" t="s">
        <v>19</v>
      </c>
      <c r="E36" s="3" t="s">
        <v>20</v>
      </c>
      <c r="F36" s="11" t="s">
        <v>88</v>
      </c>
      <c r="G36" s="13" t="s">
        <v>69</v>
      </c>
      <c r="H36" s="25"/>
      <c r="I36" s="20" t="s">
        <v>49</v>
      </c>
      <c r="J36" s="11" t="s">
        <v>50</v>
      </c>
      <c r="K36" s="11" t="s">
        <v>51</v>
      </c>
      <c r="L36" s="4" t="s">
        <v>112</v>
      </c>
      <c r="M36" s="3" t="s">
        <v>13</v>
      </c>
      <c r="N36" s="5">
        <v>0</v>
      </c>
      <c r="O36" s="5">
        <v>0</v>
      </c>
      <c r="P36" s="5">
        <v>100</v>
      </c>
      <c r="Q36" s="5">
        <v>150</v>
      </c>
      <c r="R36" s="5"/>
      <c r="S36" s="5">
        <v>0</v>
      </c>
      <c r="T36" s="5">
        <v>250</v>
      </c>
      <c r="U36" s="17" t="s">
        <v>52</v>
      </c>
      <c r="V36" s="28" t="s">
        <v>53</v>
      </c>
      <c r="W36" s="14" t="s">
        <v>13</v>
      </c>
      <c r="X36" s="5" t="s">
        <v>41</v>
      </c>
      <c r="Y36" s="1" t="s">
        <v>89</v>
      </c>
      <c r="Z36" s="18" t="s">
        <v>42</v>
      </c>
      <c r="AA36" s="3" t="s">
        <v>54</v>
      </c>
    </row>
    <row r="37" spans="1:27" x14ac:dyDescent="0.25">
      <c r="B37" s="35" t="s">
        <v>74</v>
      </c>
      <c r="C37" s="3" t="s">
        <v>14</v>
      </c>
      <c r="D37" s="3" t="s">
        <v>19</v>
      </c>
      <c r="E37" s="3" t="s">
        <v>20</v>
      </c>
      <c r="F37" s="11" t="s">
        <v>71</v>
      </c>
      <c r="G37" s="13" t="s">
        <v>140</v>
      </c>
      <c r="H37" s="25"/>
      <c r="I37" s="20" t="s">
        <v>49</v>
      </c>
      <c r="J37" s="11" t="s">
        <v>50</v>
      </c>
      <c r="K37" s="11" t="s">
        <v>51</v>
      </c>
      <c r="L37" s="4">
        <v>63312</v>
      </c>
      <c r="M37" s="3" t="s">
        <v>13</v>
      </c>
      <c r="N37" s="5">
        <v>0</v>
      </c>
      <c r="O37" s="5">
        <v>0</v>
      </c>
      <c r="P37" s="5">
        <v>85</v>
      </c>
      <c r="Q37" s="5">
        <v>112</v>
      </c>
      <c r="R37" s="5">
        <v>40</v>
      </c>
      <c r="S37" s="5">
        <v>5</v>
      </c>
      <c r="T37" s="5">
        <v>242</v>
      </c>
      <c r="U37" s="17" t="s">
        <v>52</v>
      </c>
      <c r="V37" s="28" t="s">
        <v>53</v>
      </c>
      <c r="W37" s="14" t="s">
        <v>13</v>
      </c>
      <c r="X37" s="5" t="s">
        <v>41</v>
      </c>
      <c r="Y37" s="1" t="s">
        <v>89</v>
      </c>
      <c r="Z37" s="18" t="s">
        <v>42</v>
      </c>
      <c r="AA37" s="3" t="s">
        <v>74</v>
      </c>
    </row>
    <row r="38" spans="1:27" x14ac:dyDescent="0.25">
      <c r="B38" s="35">
        <f>SUBTOTAL(103,Table2[Comments from Markus''s file])</f>
        <v>28</v>
      </c>
      <c r="C38" s="3" t="s">
        <v>6</v>
      </c>
      <c r="D38" s="3"/>
      <c r="H38" s="14"/>
      <c r="I38" s="4"/>
      <c r="J38" s="14"/>
      <c r="K38" s="3"/>
      <c r="L38" s="4"/>
      <c r="M38" s="3"/>
      <c r="N38" s="5">
        <f>SUBTOTAL(109,Table2[2023])</f>
        <v>387.43200000000002</v>
      </c>
      <c r="O38" s="5">
        <f>SUBTOTAL(109,Table2[2024])</f>
        <v>1330.0800000000002</v>
      </c>
      <c r="P38" s="5">
        <f>SUBTOTAL(109,Table2[2025])</f>
        <v>2187.7159999999999</v>
      </c>
      <c r="Q38" s="5">
        <f>SUBTOTAL(109,Table2[2026])</f>
        <v>2152.105</v>
      </c>
      <c r="R38" s="5">
        <f>SUBTOTAL(109,Table2[2027])</f>
        <v>1523.3219999999999</v>
      </c>
      <c r="S38" s="5">
        <f>SUBTOTAL(109,Table2[2028])</f>
        <v>647.08799999999997</v>
      </c>
      <c r="T38" s="5">
        <f>SUBTOTAL(109,Table2[Total])</f>
        <v>8226.6670000000013</v>
      </c>
      <c r="V38" s="4"/>
      <c r="X38" s="4"/>
      <c r="Y38" s="4"/>
      <c r="Z38" s="4"/>
      <c r="AA38" s="3">
        <f>SUBTOTAL(103,Table2[Comments from Markus''s file])</f>
        <v>28</v>
      </c>
    </row>
    <row r="39" spans="1:27" x14ac:dyDescent="0.25">
      <c r="K39" s="7"/>
      <c r="L39" s="7"/>
      <c r="M39" s="7"/>
      <c r="N39" s="15"/>
      <c r="O39" s="15"/>
      <c r="P39" s="15"/>
      <c r="Q39" s="15"/>
      <c r="R39" s="15"/>
      <c r="S39" s="15"/>
      <c r="T39" s="15"/>
    </row>
    <row r="46" spans="1:27" x14ac:dyDescent="0.25">
      <c r="C46" s="12" t="s">
        <v>7</v>
      </c>
      <c r="D46" s="12" t="s">
        <v>8</v>
      </c>
      <c r="E46" s="3" t="s">
        <v>61</v>
      </c>
      <c r="F46" s="3" t="s">
        <v>62</v>
      </c>
      <c r="G46" s="3" t="s">
        <v>63</v>
      </c>
      <c r="H46" t="s">
        <v>64</v>
      </c>
      <c r="I46" t="s">
        <v>65</v>
      </c>
      <c r="J46" s="10" t="s">
        <v>66</v>
      </c>
      <c r="K46" t="s">
        <v>67</v>
      </c>
    </row>
    <row r="47" spans="1:27" x14ac:dyDescent="0.25">
      <c r="C47" t="s">
        <v>88</v>
      </c>
      <c r="D47" t="s">
        <v>13</v>
      </c>
      <c r="E47" s="5">
        <v>0</v>
      </c>
      <c r="F47" s="5">
        <v>119</v>
      </c>
      <c r="G47" s="5">
        <v>365</v>
      </c>
      <c r="H47" s="2">
        <v>299.66700000000003</v>
      </c>
      <c r="I47" s="2">
        <v>269</v>
      </c>
      <c r="J47" s="6">
        <v>130</v>
      </c>
      <c r="K47" s="2">
        <v>1182.6669999999999</v>
      </c>
    </row>
    <row r="48" spans="1:27" x14ac:dyDescent="0.25">
      <c r="D48" t="s">
        <v>21</v>
      </c>
      <c r="E48" s="5">
        <v>0</v>
      </c>
      <c r="F48" s="5">
        <v>0</v>
      </c>
      <c r="G48" s="5">
        <v>0</v>
      </c>
      <c r="H48" s="2">
        <v>160</v>
      </c>
      <c r="I48" s="2">
        <v>160</v>
      </c>
      <c r="J48" s="6">
        <v>160</v>
      </c>
      <c r="K48" s="2">
        <v>480</v>
      </c>
    </row>
    <row r="49" spans="3:11" x14ac:dyDescent="0.25">
      <c r="C49" t="s">
        <v>93</v>
      </c>
      <c r="E49" s="5">
        <v>0</v>
      </c>
      <c r="F49" s="5">
        <v>119</v>
      </c>
      <c r="G49" s="5">
        <v>365</v>
      </c>
      <c r="H49" s="2">
        <v>459.66700000000003</v>
      </c>
      <c r="I49" s="2">
        <v>429</v>
      </c>
      <c r="J49" s="6">
        <v>290</v>
      </c>
      <c r="K49" s="2">
        <v>1662.6669999999999</v>
      </c>
    </row>
    <row r="50" spans="3:11" x14ac:dyDescent="0.25">
      <c r="C50" t="s">
        <v>71</v>
      </c>
      <c r="D50" t="s">
        <v>13</v>
      </c>
      <c r="E50" s="5">
        <v>25</v>
      </c>
      <c r="F50" s="5">
        <v>328</v>
      </c>
      <c r="G50" s="5">
        <v>727</v>
      </c>
      <c r="H50" s="2">
        <v>548</v>
      </c>
      <c r="I50" s="2">
        <v>279</v>
      </c>
      <c r="J50" s="6">
        <v>26</v>
      </c>
      <c r="K50" s="2">
        <v>1933</v>
      </c>
    </row>
    <row r="51" spans="3:11" x14ac:dyDescent="0.25">
      <c r="D51" t="s">
        <v>78</v>
      </c>
      <c r="E51" s="5">
        <v>0</v>
      </c>
      <c r="F51" s="5">
        <v>300</v>
      </c>
      <c r="G51" s="5">
        <v>300</v>
      </c>
      <c r="H51" s="2">
        <v>300</v>
      </c>
      <c r="I51" s="2">
        <v>300</v>
      </c>
      <c r="J51" s="6">
        <v>300</v>
      </c>
      <c r="K51" s="2">
        <v>1500</v>
      </c>
    </row>
    <row r="52" spans="3:11" x14ac:dyDescent="0.25">
      <c r="C52" t="s">
        <v>94</v>
      </c>
      <c r="E52" s="5">
        <v>25</v>
      </c>
      <c r="F52" s="5">
        <v>628</v>
      </c>
      <c r="G52" s="5">
        <v>1027</v>
      </c>
      <c r="H52" s="2">
        <v>848</v>
      </c>
      <c r="I52" s="2">
        <v>579</v>
      </c>
      <c r="J52" s="6">
        <v>326</v>
      </c>
      <c r="K52" s="2">
        <v>3433</v>
      </c>
    </row>
    <row r="53" spans="3:11" x14ac:dyDescent="0.25">
      <c r="C53" t="s">
        <v>101</v>
      </c>
      <c r="D53" t="s">
        <v>13</v>
      </c>
      <c r="E53" s="5">
        <v>229.43200000000002</v>
      </c>
      <c r="F53" s="5">
        <v>448.08000000000004</v>
      </c>
      <c r="G53" s="5">
        <v>714.71599999999989</v>
      </c>
      <c r="H53" s="2">
        <v>719.4380000000001</v>
      </c>
      <c r="I53" s="2">
        <v>311.322</v>
      </c>
      <c r="J53" s="6">
        <v>31.087999999999997</v>
      </c>
      <c r="K53" s="2">
        <v>2453</v>
      </c>
    </row>
    <row r="54" spans="3:11" x14ac:dyDescent="0.25">
      <c r="D54" t="s">
        <v>21</v>
      </c>
      <c r="E54" s="5">
        <v>93</v>
      </c>
      <c r="F54" s="5">
        <v>0</v>
      </c>
      <c r="G54" s="5">
        <v>0</v>
      </c>
      <c r="H54" s="2">
        <v>0</v>
      </c>
      <c r="I54" s="2">
        <v>0</v>
      </c>
      <c r="J54" s="6">
        <v>0</v>
      </c>
      <c r="K54" s="2">
        <v>93</v>
      </c>
    </row>
    <row r="55" spans="3:11" x14ac:dyDescent="0.25">
      <c r="C55" t="s">
        <v>141</v>
      </c>
      <c r="E55" s="5">
        <v>322.43200000000002</v>
      </c>
      <c r="F55" s="5">
        <v>448.08000000000004</v>
      </c>
      <c r="G55" s="5">
        <v>714.71599999999989</v>
      </c>
      <c r="H55" s="2">
        <v>719.4380000000001</v>
      </c>
      <c r="I55" s="2">
        <v>311.322</v>
      </c>
      <c r="J55" s="6">
        <v>31.087999999999997</v>
      </c>
      <c r="K55" s="2">
        <v>2546</v>
      </c>
    </row>
    <row r="56" spans="3:11" x14ac:dyDescent="0.25">
      <c r="C56" t="s">
        <v>104</v>
      </c>
      <c r="D56" t="s">
        <v>13</v>
      </c>
      <c r="E56" s="5">
        <v>26</v>
      </c>
      <c r="F56" s="5">
        <v>0</v>
      </c>
      <c r="G56" s="5">
        <v>0</v>
      </c>
      <c r="H56" s="2">
        <v>0</v>
      </c>
      <c r="I56" s="2">
        <v>0</v>
      </c>
      <c r="J56" s="6">
        <v>0</v>
      </c>
      <c r="K56" s="2">
        <v>26</v>
      </c>
    </row>
    <row r="57" spans="3:11" x14ac:dyDescent="0.25">
      <c r="D57" t="s">
        <v>21</v>
      </c>
      <c r="E57" s="5">
        <v>0</v>
      </c>
      <c r="F57" s="5">
        <v>0</v>
      </c>
      <c r="G57" s="5">
        <v>0</v>
      </c>
      <c r="H57" s="2">
        <v>0</v>
      </c>
      <c r="I57" s="2">
        <v>0</v>
      </c>
      <c r="J57" s="6">
        <v>0</v>
      </c>
      <c r="K57" s="2">
        <v>0</v>
      </c>
    </row>
    <row r="58" spans="3:11" x14ac:dyDescent="0.25">
      <c r="C58" t="s">
        <v>142</v>
      </c>
      <c r="E58" s="5">
        <v>26</v>
      </c>
      <c r="F58" s="5">
        <v>0</v>
      </c>
      <c r="G58" s="5">
        <v>0</v>
      </c>
      <c r="H58" s="2">
        <v>0</v>
      </c>
      <c r="I58" s="2">
        <v>0</v>
      </c>
      <c r="J58" s="6">
        <v>0</v>
      </c>
      <c r="K58" s="2">
        <v>26</v>
      </c>
    </row>
    <row r="59" spans="3:11" x14ac:dyDescent="0.25">
      <c r="C59" t="s">
        <v>106</v>
      </c>
      <c r="D59" t="s">
        <v>13</v>
      </c>
      <c r="E59" s="5">
        <v>0</v>
      </c>
      <c r="F59" s="5">
        <v>40</v>
      </c>
      <c r="G59" s="5">
        <v>40</v>
      </c>
      <c r="H59" s="2">
        <v>0</v>
      </c>
      <c r="I59" s="2">
        <v>0</v>
      </c>
      <c r="J59" s="6">
        <v>0</v>
      </c>
      <c r="K59" s="2">
        <v>80</v>
      </c>
    </row>
    <row r="60" spans="3:11" x14ac:dyDescent="0.25">
      <c r="C60" t="s">
        <v>143</v>
      </c>
      <c r="E60" s="5">
        <v>0</v>
      </c>
      <c r="F60" s="5">
        <v>40</v>
      </c>
      <c r="G60" s="5">
        <v>40</v>
      </c>
      <c r="H60" s="2">
        <v>0</v>
      </c>
      <c r="I60" s="2">
        <v>0</v>
      </c>
      <c r="J60" s="6">
        <v>0</v>
      </c>
      <c r="K60" s="2">
        <v>80</v>
      </c>
    </row>
    <row r="61" spans="3:11" x14ac:dyDescent="0.25">
      <c r="C61" t="s">
        <v>102</v>
      </c>
      <c r="D61" t="s">
        <v>13</v>
      </c>
      <c r="E61" s="5">
        <v>14</v>
      </c>
      <c r="F61" s="5">
        <v>28</v>
      </c>
      <c r="G61" s="5">
        <v>0</v>
      </c>
      <c r="H61" s="2">
        <v>40</v>
      </c>
      <c r="I61" s="2">
        <v>40</v>
      </c>
      <c r="J61" s="6">
        <v>0</v>
      </c>
      <c r="K61" s="2">
        <v>122</v>
      </c>
    </row>
    <row r="62" spans="3:11" x14ac:dyDescent="0.25">
      <c r="D62" t="s">
        <v>21</v>
      </c>
      <c r="E62" s="5">
        <v>0</v>
      </c>
      <c r="F62" s="5">
        <v>0</v>
      </c>
      <c r="G62" s="5">
        <v>0</v>
      </c>
      <c r="H62" s="2">
        <v>25</v>
      </c>
      <c r="I62" s="2">
        <v>25</v>
      </c>
      <c r="J62" s="6">
        <v>0</v>
      </c>
      <c r="K62" s="2">
        <v>50</v>
      </c>
    </row>
    <row r="63" spans="3:11" x14ac:dyDescent="0.25">
      <c r="C63" t="s">
        <v>144</v>
      </c>
      <c r="E63" s="5">
        <v>14</v>
      </c>
      <c r="F63" s="5">
        <v>28</v>
      </c>
      <c r="G63" s="5">
        <v>0</v>
      </c>
      <c r="H63" s="2">
        <v>65</v>
      </c>
      <c r="I63" s="2">
        <v>65</v>
      </c>
      <c r="J63" s="6">
        <v>0</v>
      </c>
      <c r="K63" s="2">
        <v>172</v>
      </c>
    </row>
    <row r="64" spans="3:11" x14ac:dyDescent="0.25">
      <c r="C64" t="s">
        <v>145</v>
      </c>
      <c r="D64" t="s">
        <v>13</v>
      </c>
      <c r="E64" s="5">
        <v>0</v>
      </c>
      <c r="F64" s="5">
        <v>67</v>
      </c>
      <c r="G64" s="5">
        <v>41</v>
      </c>
      <c r="H64" s="2">
        <v>60</v>
      </c>
      <c r="I64" s="2">
        <v>139</v>
      </c>
      <c r="J64" s="6">
        <v>0</v>
      </c>
      <c r="K64" s="2">
        <v>307</v>
      </c>
    </row>
    <row r="65" spans="3:17" ht="15.75" x14ac:dyDescent="0.3">
      <c r="C65" t="s">
        <v>146</v>
      </c>
      <c r="E65" s="5">
        <v>0</v>
      </c>
      <c r="F65" s="5">
        <v>67</v>
      </c>
      <c r="G65" s="5">
        <v>41</v>
      </c>
      <c r="H65" s="2">
        <v>60</v>
      </c>
      <c r="I65" s="2">
        <v>139</v>
      </c>
      <c r="J65" s="6">
        <v>0</v>
      </c>
      <c r="K65" s="2">
        <v>307</v>
      </c>
      <c r="L65" s="30"/>
      <c r="M65" s="30"/>
      <c r="N65" s="30"/>
      <c r="O65" s="30"/>
      <c r="P65" s="30"/>
      <c r="Q65" s="30"/>
    </row>
    <row r="66" spans="3:17" x14ac:dyDescent="0.25">
      <c r="C66" t="s">
        <v>68</v>
      </c>
      <c r="E66" s="5">
        <v>387.43200000000002</v>
      </c>
      <c r="F66" s="5">
        <v>1330.08</v>
      </c>
      <c r="G66" s="5">
        <v>2187.7159999999999</v>
      </c>
      <c r="H66" s="2">
        <v>2152.105</v>
      </c>
      <c r="I66" s="2">
        <v>1523.3220000000001</v>
      </c>
      <c r="J66" s="6">
        <v>647.08799999999997</v>
      </c>
      <c r="K66" s="2">
        <v>8226.6669999999995</v>
      </c>
    </row>
  </sheetData>
  <phoneticPr fontId="8" type="noConversion"/>
  <dataValidations count="2">
    <dataValidation type="list" allowBlank="1" showInputMessage="1" showErrorMessage="1" sqref="M2:M37" xr:uid="{76DC9946-ADA2-44A4-8155-01F525F998FF}">
      <formula1>"Material, Staff, MPA, Origin, Quest"</formula1>
    </dataValidation>
    <dataValidation type="list" allowBlank="1" showInputMessage="1" showErrorMessage="1" sqref="Z2:Z37" xr:uid="{9854C6BE-1B21-481D-AEDA-D683E6356754}">
      <formula1>$Z$1:$Z$1</formula1>
    </dataValidation>
  </dataValidations>
  <hyperlinks>
    <hyperlink ref="I5" r:id="rId2" xr:uid="{21DA655C-453C-4C58-B75A-123644C60CBC}"/>
    <hyperlink ref="U5" r:id="rId3" xr:uid="{98FEAAF5-630E-45A0-B519-D442352BCB1B}"/>
    <hyperlink ref="I12" r:id="rId4" xr:uid="{34BBD0E8-C8C9-427E-BAE2-6CC9AC98D9AC}"/>
    <hyperlink ref="I10" r:id="rId5" xr:uid="{E5E52F42-FA6B-4F99-A302-A51F5EF331B7}"/>
    <hyperlink ref="I11" r:id="rId6" xr:uid="{59BEBA18-5F71-4607-80D4-B471075B5526}"/>
    <hyperlink ref="I17" r:id="rId7" xr:uid="{4942B464-EF33-4D82-93AA-68C3FC17DD76}"/>
    <hyperlink ref="U17" r:id="rId8" xr:uid="{3787E657-A6A9-4D90-913A-BF1615573BA4}"/>
    <hyperlink ref="I6" r:id="rId9" xr:uid="{6FC765B6-0407-234E-A85B-8975EF2C3802}"/>
    <hyperlink ref="U6" r:id="rId10" xr:uid="{DF0E3C69-834D-084C-B4FA-EE959E737D6D}"/>
    <hyperlink ref="I7" r:id="rId11" xr:uid="{28C31775-2C42-4441-B435-0914FBB1E0B6}"/>
    <hyperlink ref="U7" r:id="rId12" xr:uid="{37E94899-A6EB-7446-ABBD-D09C161BDD6D}"/>
    <hyperlink ref="I8" r:id="rId13" xr:uid="{368079DA-0E88-0348-B59A-7BE9C1353AD0}"/>
    <hyperlink ref="U8" r:id="rId14" xr:uid="{F92FE99B-A9CB-F84A-BB74-E1D099BF5B92}"/>
    <hyperlink ref="I9" r:id="rId15" xr:uid="{ECC040DB-C0A3-E643-AE54-0017C9C83BA7}"/>
    <hyperlink ref="U9" r:id="rId16" xr:uid="{D4E39CC4-D00A-3043-8582-D197938266C1}"/>
    <hyperlink ref="U37" r:id="rId17" display="federico.roncarolo@cern.ch -&gt; mail du 12.12.2022" xr:uid="{9F90BBAE-8213-BA49-B820-9AD3F5D65E64}"/>
    <hyperlink ref="I37" r:id="rId18" xr:uid="{BD0C6A04-F147-1B4F-ACA4-E9136AF761EB}"/>
    <hyperlink ref="I27" r:id="rId19" xr:uid="{0D272489-23FC-5B4E-A9BE-D4A9A58CCBDE}"/>
    <hyperlink ref="U27" r:id="rId20" display="federico.roncarolo@cern.ch -&gt; mail du 12.12.2022" xr:uid="{DA3BCD11-580A-1B4D-B322-961C15D5ABB7}"/>
    <hyperlink ref="I28" r:id="rId21" xr:uid="{2C8C25D7-B744-D547-AE84-E4CD859D7A29}"/>
    <hyperlink ref="U28" r:id="rId22" display="federico.roncarolo@cern.ch -&gt; mail du 12.12.2022" xr:uid="{83A91CBE-C6F2-D14A-85C9-C9F5423BC473}"/>
    <hyperlink ref="I29" r:id="rId23" xr:uid="{A0EF1D02-D899-5942-B995-0D6F720B78B4}"/>
    <hyperlink ref="U29" r:id="rId24" display="federico.roncarolo@cern.ch -&gt; mail du 12.12.2022" xr:uid="{56645A02-622E-724D-9C35-031436CCD13C}"/>
    <hyperlink ref="I35" r:id="rId25" xr:uid="{C24BA602-A704-E444-8D6E-865FD8879621}"/>
    <hyperlink ref="U35" r:id="rId26" xr:uid="{415B1595-B84B-9548-A0AE-E24FB8AD6A16}"/>
    <hyperlink ref="I2" r:id="rId27" xr:uid="{6CA1D92A-8641-324E-95C4-3D465C47E7F5}"/>
    <hyperlink ref="I24" r:id="rId28" xr:uid="{4B3AFA32-8B1D-1446-B057-80BD938686CC}"/>
    <hyperlink ref="I34" r:id="rId29" xr:uid="{7BB12174-C7C2-644D-808F-4128A9C00C4A}"/>
    <hyperlink ref="U36" r:id="rId30" display="federico.roncarolo@cern.ch -&gt; mail du 12.12.2022" xr:uid="{5C7EB2C1-D9C8-F546-935D-F6F54A076BAF}"/>
    <hyperlink ref="I36" r:id="rId31" xr:uid="{554CF0EA-56BA-8D48-9641-0E93007C613F}"/>
  </hyperlinks>
  <pageMargins left="0.7" right="0.7" top="0.75" bottom="0.75" header="0.3" footer="0.3"/>
  <pageSetup paperSize="9" orientation="portrait" verticalDpi="0" r:id="rId32"/>
  <legacyDrawing r:id="rId33"/>
  <tableParts count="1">
    <tablePart r:id="rId3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8d62901-2d18-4734-a51d-d5f0d3c6d09a">
      <UserInfo>
        <DisplayName>Yacine Kadi</DisplayName>
        <AccountId>37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80D26629AD9F4CB8AFD16CCAF1D214" ma:contentTypeVersion="6" ma:contentTypeDescription="Create a new document." ma:contentTypeScope="" ma:versionID="ef9164cb7b8fae8b9300652d995ed936">
  <xsd:schema xmlns:xsd="http://www.w3.org/2001/XMLSchema" xmlns:xs="http://www.w3.org/2001/XMLSchema" xmlns:p="http://schemas.microsoft.com/office/2006/metadata/properties" xmlns:ns2="ce5b032c-1fe7-4ae4-9e07-24f4c4167f33" xmlns:ns3="18d62901-2d18-4734-a51d-d5f0d3c6d09a" targetNamespace="http://schemas.microsoft.com/office/2006/metadata/properties" ma:root="true" ma:fieldsID="ab2a2613a2f79c580e3f2c73eb43a070" ns2:_="" ns3:_="">
    <xsd:import namespace="ce5b032c-1fe7-4ae4-9e07-24f4c4167f33"/>
    <xsd:import namespace="18d62901-2d18-4734-a51d-d5f0d3c6d0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5b032c-1fe7-4ae4-9e07-24f4c4167f3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d62901-2d18-4734-a51d-d5f0d3c6d09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A04EFC5-2F68-4777-957C-A5F1BD6E54B6}">
  <ds:schemaRefs>
    <ds:schemaRef ds:uri="http://schemas.microsoft.com/office/2006/metadata/properties"/>
    <ds:schemaRef ds:uri="http://schemas.microsoft.com/office/infopath/2007/PartnerControls"/>
    <ds:schemaRef ds:uri="18d62901-2d18-4734-a51d-d5f0d3c6d09a"/>
  </ds:schemaRefs>
</ds:datastoreItem>
</file>

<file path=customXml/itemProps2.xml><?xml version="1.0" encoding="utf-8"?>
<ds:datastoreItem xmlns:ds="http://schemas.openxmlformats.org/officeDocument/2006/customXml" ds:itemID="{A841E91F-E8E8-423D-9576-A405C0B8D1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5b032c-1fe7-4ae4-9e07-24f4c4167f33"/>
    <ds:schemaRef ds:uri="18d62901-2d18-4734-a51d-d5f0d3c6d0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0955365-E0D9-4586-BF0C-3ED3438ADD1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BI workunits status</vt:lpstr>
    </vt:vector>
  </TitlesOfParts>
  <Manager/>
  <Company>CERN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Emmanuelle Delachenal</dc:creator>
  <cp:keywords/>
  <dc:description/>
  <cp:lastModifiedBy>Federico Roncarolo</cp:lastModifiedBy>
  <cp:revision/>
  <dcterms:created xsi:type="dcterms:W3CDTF">2023-07-24T06:30:23Z</dcterms:created>
  <dcterms:modified xsi:type="dcterms:W3CDTF">2023-08-30T16:44:06Z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0x0101002180D26629AD9F4CB8AFD16CCAF1D214</vt:lpwstr>
  </property>
</Properties>
</file>