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files\excel\PMB\T1 Resources Meeting\"/>
    </mc:Choice>
  </mc:AlternateContent>
  <bookViews>
    <workbookView xWindow="0" yWindow="0" windowWidth="8850" windowHeight="3270"/>
  </bookViews>
  <sheets>
    <sheet name="Summary" sheetId="5" r:id="rId1"/>
    <sheet name="ALICE" sheetId="1" r:id="rId2"/>
    <sheet name="ATLAS" sheetId="2" r:id="rId3"/>
    <sheet name="CMS" sheetId="3" r:id="rId4"/>
    <sheet name="LHCb" sheetId="4" r:id="rId5"/>
    <sheet name="Non-LHC Summary" sheetId="7" r:id="rId6"/>
    <sheet name="Non-LHC % HS06" sheetId="8" r:id="rId7"/>
  </sheets>
  <calcPr calcId="162913"/>
</workbook>
</file>

<file path=xl/calcChain.xml><?xml version="1.0" encoding="utf-8"?>
<calcChain xmlns="http://schemas.openxmlformats.org/spreadsheetml/2006/main">
  <c r="C34" i="7" l="1"/>
  <c r="I34" i="7" s="1"/>
  <c r="D34" i="7"/>
  <c r="J34" i="7" s="1"/>
  <c r="B34" i="7"/>
  <c r="H4" i="7"/>
  <c r="I4" i="7"/>
  <c r="J4" i="7"/>
  <c r="K4" i="7"/>
  <c r="E4" i="7"/>
  <c r="J29" i="7"/>
  <c r="C1" i="8"/>
  <c r="C9" i="8" s="1"/>
  <c r="D1" i="8"/>
  <c r="B1" i="8"/>
  <c r="B9" i="8" s="1"/>
  <c r="E11" i="7"/>
  <c r="H11" i="7"/>
  <c r="K11" i="7" s="1"/>
  <c r="I11" i="7"/>
  <c r="J11" i="7"/>
  <c r="E3" i="7"/>
  <c r="H3" i="7"/>
  <c r="I3" i="7"/>
  <c r="J3" i="7"/>
  <c r="E12" i="7"/>
  <c r="J12" i="7"/>
  <c r="K12" i="7" s="1"/>
  <c r="I12" i="7"/>
  <c r="H12" i="7"/>
  <c r="H5" i="7"/>
  <c r="K5" i="7" s="1"/>
  <c r="I5" i="7"/>
  <c r="J5" i="7"/>
  <c r="E5" i="7"/>
  <c r="D14" i="8"/>
  <c r="C14" i="8"/>
  <c r="B14" i="8"/>
  <c r="E13" i="8"/>
  <c r="E14" i="8" s="1"/>
  <c r="E12" i="8"/>
  <c r="E11" i="8"/>
  <c r="E10" i="8"/>
  <c r="D9" i="8"/>
  <c r="C6" i="8"/>
  <c r="D6" i="8"/>
  <c r="B6" i="8"/>
  <c r="E3" i="8"/>
  <c r="E4" i="8"/>
  <c r="E5" i="8"/>
  <c r="E2" i="8"/>
  <c r="H7" i="4"/>
  <c r="E3" i="4"/>
  <c r="K3" i="4" s="1"/>
  <c r="E4" i="4"/>
  <c r="E5" i="4"/>
  <c r="K5" i="4" s="1"/>
  <c r="N7" i="3"/>
  <c r="N7" i="2"/>
  <c r="H7" i="2"/>
  <c r="H7" i="3"/>
  <c r="O10" i="8"/>
  <c r="J11" i="8"/>
  <c r="J12" i="8"/>
  <c r="J13" i="8"/>
  <c r="J10" i="8"/>
  <c r="I14" i="8"/>
  <c r="C2" i="7"/>
  <c r="I2" i="7" s="1"/>
  <c r="D2" i="7"/>
  <c r="B2" i="7"/>
  <c r="I7" i="4"/>
  <c r="I7" i="2"/>
  <c r="E29" i="7"/>
  <c r="I29" i="7"/>
  <c r="K29" i="7" s="1"/>
  <c r="H29" i="7"/>
  <c r="E6" i="7"/>
  <c r="E7" i="7"/>
  <c r="E8" i="7"/>
  <c r="E9" i="7"/>
  <c r="E10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30" i="7"/>
  <c r="E31" i="7"/>
  <c r="E32" i="7"/>
  <c r="E33" i="7"/>
  <c r="B5" i="1"/>
  <c r="E5" i="1" s="1"/>
  <c r="F3" i="1" s="1"/>
  <c r="C5" i="1"/>
  <c r="D5" i="1"/>
  <c r="H32" i="7"/>
  <c r="I32" i="7"/>
  <c r="K32" i="7" s="1"/>
  <c r="J32" i="7"/>
  <c r="H33" i="7"/>
  <c r="I33" i="7"/>
  <c r="J33" i="7"/>
  <c r="J2" i="7"/>
  <c r="H2" i="7"/>
  <c r="H25" i="7"/>
  <c r="I25" i="7"/>
  <c r="J25" i="7"/>
  <c r="H26" i="7"/>
  <c r="I26" i="7"/>
  <c r="J26" i="7"/>
  <c r="H27" i="7"/>
  <c r="I27" i="7"/>
  <c r="J27" i="7"/>
  <c r="H28" i="7"/>
  <c r="I28" i="7"/>
  <c r="J28" i="7"/>
  <c r="H30" i="7"/>
  <c r="I30" i="7"/>
  <c r="J30" i="7"/>
  <c r="H31" i="7"/>
  <c r="I31" i="7"/>
  <c r="J31" i="7"/>
  <c r="H6" i="7"/>
  <c r="K6" i="7" s="1"/>
  <c r="I6" i="7"/>
  <c r="J6" i="7"/>
  <c r="H7" i="7"/>
  <c r="I7" i="7"/>
  <c r="J7" i="7"/>
  <c r="H8" i="7"/>
  <c r="I8" i="7"/>
  <c r="J8" i="7"/>
  <c r="H9" i="7"/>
  <c r="K9" i="7" s="1"/>
  <c r="I9" i="7"/>
  <c r="J9" i="7"/>
  <c r="H10" i="7"/>
  <c r="I10" i="7"/>
  <c r="J10" i="7"/>
  <c r="H13" i="7"/>
  <c r="I13" i="7"/>
  <c r="J13" i="7"/>
  <c r="H14" i="7"/>
  <c r="K14" i="7" s="1"/>
  <c r="I14" i="7"/>
  <c r="J14" i="7"/>
  <c r="H15" i="7"/>
  <c r="I15" i="7"/>
  <c r="J15" i="7"/>
  <c r="K15" i="7" s="1"/>
  <c r="H16" i="7"/>
  <c r="K16" i="7" s="1"/>
  <c r="I16" i="7"/>
  <c r="J16" i="7"/>
  <c r="H17" i="7"/>
  <c r="I17" i="7"/>
  <c r="J17" i="7"/>
  <c r="H18" i="7"/>
  <c r="I18" i="7"/>
  <c r="J18" i="7"/>
  <c r="H19" i="7"/>
  <c r="I19" i="7"/>
  <c r="J19" i="7"/>
  <c r="H20" i="7"/>
  <c r="I20" i="7"/>
  <c r="J20" i="7"/>
  <c r="H21" i="7"/>
  <c r="K21" i="7" s="1"/>
  <c r="I21" i="7"/>
  <c r="J21" i="7"/>
  <c r="H22" i="7"/>
  <c r="K22" i="7" s="1"/>
  <c r="I22" i="7"/>
  <c r="J22" i="7"/>
  <c r="H23" i="7"/>
  <c r="I23" i="7"/>
  <c r="J23" i="7"/>
  <c r="H24" i="7"/>
  <c r="K24" i="7" s="1"/>
  <c r="I24" i="7"/>
  <c r="J24" i="7"/>
  <c r="K30" i="7"/>
  <c r="K26" i="7"/>
  <c r="K18" i="7"/>
  <c r="K17" i="7"/>
  <c r="O4" i="1"/>
  <c r="M5" i="1"/>
  <c r="I4" i="1"/>
  <c r="B2" i="4"/>
  <c r="C2" i="4"/>
  <c r="D2" i="4"/>
  <c r="E6" i="4"/>
  <c r="K6" i="4" s="1"/>
  <c r="C7" i="4"/>
  <c r="D7" i="4"/>
  <c r="B7" i="4"/>
  <c r="E7" i="4" s="1"/>
  <c r="E5" i="3"/>
  <c r="E6" i="3"/>
  <c r="E4" i="3"/>
  <c r="E3" i="3"/>
  <c r="C7" i="3"/>
  <c r="D7" i="3"/>
  <c r="B7" i="3"/>
  <c r="C7" i="2"/>
  <c r="D7" i="2"/>
  <c r="B7" i="2"/>
  <c r="E4" i="2"/>
  <c r="E5" i="2"/>
  <c r="K5" i="2" s="1"/>
  <c r="E6" i="2"/>
  <c r="E3" i="2"/>
  <c r="K3" i="2" s="1"/>
  <c r="E4" i="1"/>
  <c r="E3" i="1"/>
  <c r="C2" i="3"/>
  <c r="D2" i="3"/>
  <c r="B2" i="3"/>
  <c r="C2" i="2"/>
  <c r="D2" i="2"/>
  <c r="B2" i="2"/>
  <c r="M7" i="2"/>
  <c r="M7" i="3"/>
  <c r="M7" i="4"/>
  <c r="N7" i="4"/>
  <c r="O6" i="4"/>
  <c r="O5" i="4"/>
  <c r="O4" i="4"/>
  <c r="O3" i="4"/>
  <c r="O6" i="3"/>
  <c r="O3" i="3"/>
  <c r="O3" i="2"/>
  <c r="O4" i="2"/>
  <c r="O6" i="2"/>
  <c r="N5" i="1"/>
  <c r="O5" i="1"/>
  <c r="C7" i="5"/>
  <c r="I6" i="4"/>
  <c r="I5" i="4"/>
  <c r="I4" i="4"/>
  <c r="K4" i="4"/>
  <c r="I3" i="4"/>
  <c r="I6" i="3"/>
  <c r="I3" i="3"/>
  <c r="K3" i="3"/>
  <c r="I6" i="2"/>
  <c r="K6" i="2"/>
  <c r="I3" i="2"/>
  <c r="H5" i="1"/>
  <c r="I5" i="2"/>
  <c r="I4" i="2"/>
  <c r="K4" i="2"/>
  <c r="I7" i="3"/>
  <c r="I5" i="1"/>
  <c r="O7" i="4"/>
  <c r="I7" i="5"/>
  <c r="O5" i="2"/>
  <c r="O7" i="2"/>
  <c r="E7" i="5"/>
  <c r="O7" i="3"/>
  <c r="G7" i="5"/>
  <c r="B15" i="8" l="1"/>
  <c r="F10" i="8"/>
  <c r="F12" i="8"/>
  <c r="F11" i="8"/>
  <c r="J14" i="8"/>
  <c r="K7" i="5" s="1"/>
  <c r="D15" i="8"/>
  <c r="C15" i="8"/>
  <c r="O13" i="8"/>
  <c r="F13" i="8"/>
  <c r="F4" i="8"/>
  <c r="E6" i="8"/>
  <c r="O11" i="8"/>
  <c r="O12" i="8"/>
  <c r="K33" i="7"/>
  <c r="K31" i="7"/>
  <c r="K28" i="7"/>
  <c r="K27" i="7"/>
  <c r="K25" i="7"/>
  <c r="K23" i="7"/>
  <c r="K20" i="7"/>
  <c r="K19" i="7"/>
  <c r="K13" i="7"/>
  <c r="K10" i="7"/>
  <c r="K8" i="7"/>
  <c r="K7" i="7"/>
  <c r="E34" i="7"/>
  <c r="F19" i="7" s="1"/>
  <c r="H34" i="7"/>
  <c r="K34" i="7" s="1"/>
  <c r="K3" i="7"/>
  <c r="E7" i="3"/>
  <c r="D8" i="3" s="1"/>
  <c r="E7" i="2"/>
  <c r="D6" i="1"/>
  <c r="F4" i="1"/>
  <c r="F5" i="1" s="1"/>
  <c r="K4" i="1"/>
  <c r="F4" i="4"/>
  <c r="C8" i="4"/>
  <c r="F3" i="4"/>
  <c r="F7" i="4" s="1"/>
  <c r="K7" i="4"/>
  <c r="H7" i="5" s="1"/>
  <c r="F6" i="4"/>
  <c r="D8" i="4"/>
  <c r="F5" i="4"/>
  <c r="B8" i="4"/>
  <c r="F4" i="2"/>
  <c r="F5" i="2"/>
  <c r="K7" i="2"/>
  <c r="D7" i="5" s="1"/>
  <c r="D8" i="2"/>
  <c r="B8" i="2"/>
  <c r="F6" i="2"/>
  <c r="F3" i="2"/>
  <c r="C8" i="2"/>
  <c r="B6" i="1"/>
  <c r="K5" i="1"/>
  <c r="B7" i="5" s="1"/>
  <c r="C6" i="1"/>
  <c r="F2" i="8" l="1"/>
  <c r="C7" i="8"/>
  <c r="B7" i="8"/>
  <c r="D7" i="8"/>
  <c r="O14" i="8"/>
  <c r="F5" i="8"/>
  <c r="F3" i="8"/>
  <c r="F3" i="7"/>
  <c r="F14" i="7"/>
  <c r="F29" i="7"/>
  <c r="F13" i="7"/>
  <c r="F33" i="7"/>
  <c r="F22" i="7"/>
  <c r="F25" i="7"/>
  <c r="F20" i="7"/>
  <c r="F5" i="7"/>
  <c r="F11" i="7"/>
  <c r="F26" i="7"/>
  <c r="F6" i="7"/>
  <c r="F12" i="7"/>
  <c r="B35" i="7"/>
  <c r="F23" i="7"/>
  <c r="F16" i="7"/>
  <c r="F10" i="7"/>
  <c r="F15" i="7"/>
  <c r="F17" i="7"/>
  <c r="F32" i="7"/>
  <c r="F31" i="7"/>
  <c r="F24" i="7"/>
  <c r="F9" i="7"/>
  <c r="F18" i="7"/>
  <c r="F8" i="7"/>
  <c r="F21" i="7"/>
  <c r="D35" i="7"/>
  <c r="F4" i="7"/>
  <c r="F27" i="7"/>
  <c r="C35" i="7"/>
  <c r="F28" i="7"/>
  <c r="F7" i="7"/>
  <c r="F30" i="7"/>
  <c r="F3" i="3"/>
  <c r="F5" i="3"/>
  <c r="K7" i="3"/>
  <c r="F7" i="5" s="1"/>
  <c r="C8" i="3"/>
  <c r="B8" i="3"/>
  <c r="F6" i="3"/>
  <c r="K6" i="3"/>
  <c r="E8" i="3"/>
  <c r="F4" i="3"/>
  <c r="F7" i="3" s="1"/>
  <c r="F7" i="2"/>
</calcChain>
</file>

<file path=xl/comments1.xml><?xml version="1.0" encoding="utf-8"?>
<comments xmlns="http://schemas.openxmlformats.org/spreadsheetml/2006/main">
  <authors>
    <author>Peter Gronbech</author>
  </authors>
  <commentList>
    <comment ref="H1" authorId="0" shapeId="0">
      <text>
        <r>
          <rPr>
            <b/>
            <sz val="9"/>
            <color indexed="81"/>
            <rFont val="Tahoma"/>
            <charset val="1"/>
          </rPr>
          <t>Peter Gronbech:</t>
        </r>
        <r>
          <rPr>
            <sz val="9"/>
            <color indexed="81"/>
            <rFont val="Tahoma"/>
            <charset val="1"/>
          </rPr>
          <t xml:space="preserve">
Taken from </t>
        </r>
      </text>
    </comment>
    <comment ref="I4" authorId="0" shapeId="0">
      <text>
        <r>
          <rPr>
            <b/>
            <sz val="9"/>
            <color indexed="81"/>
            <rFont val="Tahoma"/>
            <family val="2"/>
          </rPr>
          <t>Peter Gronbech:</t>
        </r>
        <r>
          <rPr>
            <sz val="9"/>
            <color indexed="81"/>
            <rFont val="Tahoma"/>
            <family val="2"/>
          </rPr>
          <t xml:space="preserve">
24 hours *
number of days in 3 months 92 ish *
Pledge HS06</t>
        </r>
      </text>
    </comment>
    <comment ref="M4" authorId="0" shapeId="0">
      <text>
        <r>
          <rPr>
            <b/>
            <sz val="9"/>
            <color indexed="81"/>
            <rFont val="Tahoma"/>
            <family val="2"/>
          </rPr>
          <t>Peter Gronbech:</t>
        </r>
        <r>
          <rPr>
            <sz val="9"/>
            <color indexed="81"/>
            <rFont val="Tahoma"/>
            <family val="2"/>
          </rPr>
          <t xml:space="preserve">
From Q423 rep</t>
        </r>
      </text>
    </comment>
  </commentList>
</comments>
</file>

<file path=xl/comments2.xml><?xml version="1.0" encoding="utf-8"?>
<comments xmlns="http://schemas.openxmlformats.org/spreadsheetml/2006/main">
  <authors>
    <author>Peter Gronbech</author>
  </authors>
  <commentList>
    <comment ref="H1" authorId="0" shapeId="0">
      <text>
        <r>
          <rPr>
            <b/>
            <sz val="9"/>
            <color indexed="81"/>
            <rFont val="Tahoma"/>
            <charset val="1"/>
          </rPr>
          <t>Peter Gronbech:</t>
        </r>
        <r>
          <rPr>
            <sz val="9"/>
            <color indexed="81"/>
            <rFont val="Tahoma"/>
            <charset val="1"/>
          </rPr>
          <t xml:space="preserve">
Taken from 'Copy of 2022PledgeSummary.xlsx
saved in files\excel\PMB</t>
        </r>
      </text>
    </comment>
    <comment ref="M3" authorId="0" shapeId="0">
      <text>
        <r>
          <rPr>
            <b/>
            <sz val="9"/>
            <color indexed="81"/>
            <rFont val="Tahoma"/>
            <family val="2"/>
          </rPr>
          <t>Peter Gronbech:</t>
        </r>
        <r>
          <rPr>
            <sz val="9"/>
            <color indexed="81"/>
            <rFont val="Tahoma"/>
            <family val="2"/>
          </rPr>
          <t xml:space="preserve">
taken from Quarterly reporting where available</t>
        </r>
      </text>
    </comment>
  </commentList>
</comments>
</file>

<file path=xl/comments3.xml><?xml version="1.0" encoding="utf-8"?>
<comments xmlns="http://schemas.openxmlformats.org/spreadsheetml/2006/main">
  <authors>
    <author>Peter Gronbech</author>
  </authors>
  <commentList>
    <comment ref="H1" authorId="0" shapeId="0">
      <text>
        <r>
          <rPr>
            <b/>
            <sz val="9"/>
            <color indexed="81"/>
            <rFont val="Tahoma"/>
            <charset val="1"/>
          </rPr>
          <t>Peter Gronbech:</t>
        </r>
        <r>
          <rPr>
            <sz val="9"/>
            <color indexed="81"/>
            <rFont val="Tahoma"/>
            <charset val="1"/>
          </rPr>
          <t xml:space="preserve">
Taken from 'Copy of 2022PledgeSummary.xlsx
saved in files\excel\PMB</t>
        </r>
      </text>
    </comment>
    <comment ref="M3" authorId="0" shapeId="0">
      <text>
        <r>
          <rPr>
            <b/>
            <sz val="9"/>
            <color indexed="81"/>
            <rFont val="Tahoma"/>
            <family val="2"/>
          </rPr>
          <t>Peter Gronbech:</t>
        </r>
        <r>
          <rPr>
            <sz val="9"/>
            <color indexed="81"/>
            <rFont val="Tahoma"/>
            <family val="2"/>
          </rPr>
          <t xml:space="preserve">
Total from Q322 q rep</t>
        </r>
      </text>
    </comment>
    <comment ref="M6" authorId="0" shapeId="0">
      <text>
        <r>
          <rPr>
            <b/>
            <sz val="9"/>
            <color indexed="81"/>
            <rFont val="Tahoma"/>
            <family val="2"/>
          </rPr>
          <t>Peter Gronbech:</t>
        </r>
        <r>
          <rPr>
            <sz val="9"/>
            <color indexed="81"/>
            <rFont val="Tahoma"/>
            <family val="2"/>
          </rPr>
          <t xml:space="preserve">
Q423 Qrep</t>
        </r>
      </text>
    </comment>
  </commentList>
</comments>
</file>

<file path=xl/comments4.xml><?xml version="1.0" encoding="utf-8"?>
<comments xmlns="http://schemas.openxmlformats.org/spreadsheetml/2006/main">
  <authors>
    <author>Peter Gronbech</author>
  </authors>
  <commentList>
    <comment ref="H1" authorId="0" shapeId="0">
      <text>
        <r>
          <rPr>
            <b/>
            <sz val="9"/>
            <color indexed="81"/>
            <rFont val="Tahoma"/>
            <charset val="1"/>
          </rPr>
          <t>Peter Gronbech:</t>
        </r>
        <r>
          <rPr>
            <sz val="9"/>
            <color indexed="81"/>
            <rFont val="Tahoma"/>
            <charset val="1"/>
          </rPr>
          <t xml:space="preserve">
Taken from 'Copy of 2022PledgeSummary.xlsx
saved in files\excel\PMB
</t>
        </r>
      </text>
    </comment>
  </commentList>
</comments>
</file>

<file path=xl/comments5.xml><?xml version="1.0" encoding="utf-8"?>
<comments xmlns="http://schemas.openxmlformats.org/spreadsheetml/2006/main">
  <authors>
    <author>Peter Gronbech</author>
  </authors>
  <commentList>
    <comment ref="B1" authorId="0" shapeId="0">
      <text>
        <r>
          <rPr>
            <b/>
            <sz val="9"/>
            <color indexed="81"/>
            <rFont val="Tahoma"/>
            <family val="2"/>
          </rPr>
          <t>Peter Gronbech:</t>
        </r>
        <r>
          <rPr>
            <sz val="9"/>
            <color indexed="81"/>
            <rFont val="Tahoma"/>
            <family val="2"/>
          </rPr>
          <t xml:space="preserve">
Not HS06</t>
        </r>
      </text>
    </comment>
    <comment ref="N3" authorId="0" shapeId="0">
      <text>
        <r>
          <rPr>
            <b/>
            <sz val="9"/>
            <color indexed="81"/>
            <rFont val="Tahoma"/>
            <charset val="1"/>
          </rPr>
          <t>Peter Gronbech:</t>
        </r>
        <r>
          <rPr>
            <sz val="9"/>
            <color indexed="81"/>
            <rFont val="Tahoma"/>
            <charset val="1"/>
          </rPr>
          <t xml:space="preserve">
All at Glasgow</t>
        </r>
      </text>
    </comment>
  </commentList>
</comments>
</file>

<file path=xl/sharedStrings.xml><?xml version="1.0" encoding="utf-8"?>
<sst xmlns="http://schemas.openxmlformats.org/spreadsheetml/2006/main" count="165" uniqueCount="80">
  <si>
    <t>Total</t>
  </si>
  <si>
    <t xml:space="preserve"> Percent</t>
  </si>
  <si>
    <t xml:space="preserve"> </t>
  </si>
  <si>
    <t>Percent</t>
  </si>
  <si>
    <t>ALICE</t>
  </si>
  <si>
    <t>Atlas</t>
  </si>
  <si>
    <t>UK-London-Tier2</t>
  </si>
  <si>
    <t>UK-NorthGrid</t>
  </si>
  <si>
    <t>UK-ScotGrid</t>
  </si>
  <si>
    <t>UK-SouthGrid</t>
  </si>
  <si>
    <t>cms</t>
  </si>
  <si>
    <t>lhcb</t>
  </si>
  <si>
    <t>Pledge HS06</t>
  </si>
  <si>
    <t>Theretical max from pledge for quarter</t>
  </si>
  <si>
    <t>Disk Delivered</t>
  </si>
  <si>
    <t>Disk Pledged</t>
  </si>
  <si>
    <t>Percent delivered</t>
  </si>
  <si>
    <t xml:space="preserve">CPU Delivered </t>
  </si>
  <si>
    <t>CPU Delivered</t>
  </si>
  <si>
    <t>GridPP</t>
  </si>
  <si>
    <t>GridPP Total</t>
  </si>
  <si>
    <t>ATLAS</t>
  </si>
  <si>
    <t>CMS</t>
  </si>
  <si>
    <t>LHCb</t>
  </si>
  <si>
    <t xml:space="preserve">https://monit-grafana.cern.ch/d/mHqFLAbik/wlcg-storage-space-accounting?orgId=20&amp;var-vo=ALICE&amp;var-tier=All&amp;var-country=GB&amp;var-federation=All&amp;var-medium=Disk&amp;var-site=All&amp;var-service=All&amp;var-area=All&amp;var-groupby=site&amp;var-binning=1d </t>
  </si>
  <si>
    <t>https://monit-grafana.cern.ch/d/mHqFLAbik/wlcg-storage-space-accounting?orgId=20</t>
  </si>
  <si>
    <t>CPU in Wallclock Work HS06 Hours</t>
  </si>
  <si>
    <t>biomed</t>
  </si>
  <si>
    <t>clas12</t>
  </si>
  <si>
    <t>comet.j-parc.jp</t>
  </si>
  <si>
    <t>dteam</t>
  </si>
  <si>
    <t>dune</t>
  </si>
  <si>
    <t>fermilab</t>
  </si>
  <si>
    <t>gridpp</t>
  </si>
  <si>
    <t>hyperk.org</t>
  </si>
  <si>
    <t>icecube</t>
  </si>
  <si>
    <t>ilc</t>
  </si>
  <si>
    <t>lsst</t>
  </si>
  <si>
    <t>lz</t>
  </si>
  <si>
    <t>mu3e.org</t>
  </si>
  <si>
    <t>na62.vo.gridpp.ac.uk</t>
  </si>
  <si>
    <t>ops</t>
  </si>
  <si>
    <t>pheno</t>
  </si>
  <si>
    <t>skatelescope.eu</t>
  </si>
  <si>
    <t>snoplus.snolab.ca</t>
  </si>
  <si>
    <t>solidexperiment.org</t>
  </si>
  <si>
    <t>t2k.org</t>
  </si>
  <si>
    <t>virgo</t>
  </si>
  <si>
    <t>vo.cta.in2p3.fr</t>
  </si>
  <si>
    <t>vo.moedal.org</t>
  </si>
  <si>
    <t>vo.northgrid.ac.uk</t>
  </si>
  <si>
    <t>vo.scotgrid.ac.uk</t>
  </si>
  <si>
    <t>VO</t>
  </si>
  <si>
    <t>CPUWallclockHrs</t>
  </si>
  <si>
    <t>Core Months</t>
  </si>
  <si>
    <t>(/24/30)</t>
  </si>
  <si>
    <t>IRIS Allocation</t>
  </si>
  <si>
    <t>Quarter Average</t>
  </si>
  <si>
    <t>Old data</t>
  </si>
  <si>
    <t>vo.complex-systems.eu</t>
  </si>
  <si>
    <t>London Tier 2</t>
  </si>
  <si>
    <t>NorthGrid</t>
  </si>
  <si>
    <t>ScotGrid</t>
  </si>
  <si>
    <t>SouthGrid</t>
  </si>
  <si>
    <t>Percentage</t>
  </si>
  <si>
    <t>LHC HS06 Wallclock hours</t>
  </si>
  <si>
    <t>ALL Non-LHC Vos</t>
  </si>
  <si>
    <t>crosscheck</t>
  </si>
  <si>
    <t>eucliduk.net</t>
  </si>
  <si>
    <t>Non-LHC Percentage</t>
  </si>
  <si>
    <t>Gluex</t>
  </si>
  <si>
    <t>enmr.eu</t>
  </si>
  <si>
    <t>ALL HS06 Wallclock Hours</t>
  </si>
  <si>
    <t>April 23 onwards</t>
  </si>
  <si>
    <t>none</t>
  </si>
  <si>
    <t>belle</t>
  </si>
  <si>
    <t>Jan</t>
  </si>
  <si>
    <t>Feb</t>
  </si>
  <si>
    <t>Mar</t>
  </si>
  <si>
    <t>Q124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</si>
</sst>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theme="1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 applyNumberFormat="0" applyFill="0" applyBorder="0" applyAlignment="0" applyProtection="0"/>
  </cellStyleXfs>
  <cellXfs count="31">
    <xf numFmtId="0" fontId="0" fillId="0" borderId="0" xfId="0"/>
    <xf numFmtId="10" fontId="0" fillId="0" borderId="0" xfId="0" applyNumberFormat="1"/>
    <xf numFmtId="1" fontId="0" fillId="0" borderId="0" xfId="0" applyNumberFormat="1"/>
    <xf numFmtId="164" fontId="0" fillId="0" borderId="0" xfId="0" applyNumberFormat="1"/>
    <xf numFmtId="164" fontId="16" fillId="0" borderId="0" xfId="0" applyNumberFormat="1" applyFont="1"/>
    <xf numFmtId="0" fontId="0" fillId="33" borderId="0" xfId="0" applyFill="1"/>
    <xf numFmtId="0" fontId="20" fillId="0" borderId="0" xfId="42"/>
    <xf numFmtId="0" fontId="16" fillId="0" borderId="0" xfId="0" applyFont="1" applyAlignment="1">
      <alignment horizontal="center" vertical="center" wrapText="1"/>
    </xf>
    <xf numFmtId="17" fontId="0" fillId="0" borderId="0" xfId="0" applyNumberFormat="1"/>
    <xf numFmtId="17" fontId="16" fillId="0" borderId="0" xfId="0" applyNumberFormat="1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6" fillId="0" borderId="0" xfId="0" applyFont="1" applyAlignment="1">
      <alignment vertical="center" wrapText="1"/>
    </xf>
    <xf numFmtId="3" fontId="0" fillId="0" borderId="0" xfId="0" applyNumberFormat="1" applyAlignment="1">
      <alignment vertical="center" wrapText="1"/>
    </xf>
    <xf numFmtId="10" fontId="0" fillId="0" borderId="0" xfId="0" applyNumberFormat="1" applyAlignment="1">
      <alignment vertical="center" wrapText="1"/>
    </xf>
    <xf numFmtId="10" fontId="16" fillId="0" borderId="0" xfId="0" applyNumberFormat="1" applyFont="1" applyAlignment="1">
      <alignment vertical="center" wrapText="1"/>
    </xf>
    <xf numFmtId="0" fontId="16" fillId="34" borderId="0" xfId="0" applyFont="1" applyFill="1" applyAlignment="1">
      <alignment vertical="center" wrapText="1"/>
    </xf>
    <xf numFmtId="0" fontId="0" fillId="34" borderId="0" xfId="0" applyFill="1"/>
    <xf numFmtId="1" fontId="0" fillId="34" borderId="0" xfId="0" applyNumberFormat="1" applyFill="1"/>
    <xf numFmtId="0" fontId="6" fillId="0" borderId="0" xfId="0" applyFont="1"/>
    <xf numFmtId="1" fontId="0" fillId="35" borderId="0" xfId="0" applyNumberFormat="1" applyFill="1"/>
    <xf numFmtId="0" fontId="0" fillId="36" borderId="0" xfId="0" applyFill="1"/>
    <xf numFmtId="0" fontId="0" fillId="0" borderId="0" xfId="0" applyFill="1"/>
    <xf numFmtId="1" fontId="0" fillId="33" borderId="0" xfId="0" applyNumberFormat="1" applyFill="1"/>
    <xf numFmtId="1" fontId="0" fillId="0" borderId="0" xfId="0" applyNumberFormat="1" applyAlignment="1">
      <alignment vertical="center" wrapText="1"/>
    </xf>
    <xf numFmtId="1" fontId="0" fillId="34" borderId="0" xfId="0" applyNumberFormat="1" applyFill="1" applyAlignment="1">
      <alignment vertical="center" wrapText="1"/>
    </xf>
    <xf numFmtId="0" fontId="0" fillId="37" borderId="0" xfId="0" applyFill="1"/>
    <xf numFmtId="10" fontId="0" fillId="37" borderId="0" xfId="0" applyNumberFormat="1" applyFill="1"/>
    <xf numFmtId="1" fontId="0" fillId="38" borderId="0" xfId="0" applyNumberFormat="1" applyFill="1"/>
    <xf numFmtId="0" fontId="16" fillId="0" borderId="0" xfId="0" applyFont="1" applyAlignment="1">
      <alignment horizontal="left" vertical="center" wrapText="1"/>
    </xf>
    <xf numFmtId="0" fontId="0" fillId="39" borderId="0" xfId="0" applyFill="1"/>
    <xf numFmtId="0" fontId="0" fillId="0" borderId="0" xfId="0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fill>
        <patternFill>
          <bgColor rgb="FF92D050"/>
        </patternFill>
      </fill>
    </dxf>
    <dxf>
      <fill>
        <patternFill>
          <bgColor rgb="FF29FF8A"/>
        </patternFill>
      </fill>
    </dxf>
    <dxf>
      <fill>
        <patternFill>
          <bgColor rgb="FFFFC000"/>
        </patternFill>
      </fill>
    </dxf>
    <dxf>
      <fill>
        <patternFill>
          <bgColor rgb="FF29FF8A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29FF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monit-grafana.cern.ch/d/mHqFLAbik/wlcg-storage-space-accounting?orgId=20" TargetMode="External"/><Relationship Id="rId1" Type="http://schemas.openxmlformats.org/officeDocument/2006/relationships/hyperlink" Target="https://monit-grafana.cern.ch/d/mHqFLAbik/wlcg-storage-space-accounting?orgId=20&amp;var-vo=ALICE&amp;var-tier=All&amp;var-country=GB&amp;var-federation=All&amp;var-medium=Disk&amp;var-site=All&amp;var-service=All&amp;var-area=All&amp;var-groupby=site&amp;var-binning=1d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"/>
  <sheetViews>
    <sheetView tabSelected="1" workbookViewId="0">
      <selection activeCell="A2" sqref="A2"/>
    </sheetView>
  </sheetViews>
  <sheetFormatPr defaultRowHeight="15" x14ac:dyDescent="0.25"/>
  <cols>
    <col min="1" max="1" width="16" bestFit="1" customWidth="1"/>
    <col min="2" max="3" width="16" customWidth="1"/>
    <col min="4" max="4" width="13.85546875" bestFit="1" customWidth="1"/>
    <col min="5" max="5" width="14" bestFit="1" customWidth="1"/>
    <col min="6" max="6" width="13.85546875" bestFit="1" customWidth="1"/>
    <col min="7" max="7" width="14" bestFit="1" customWidth="1"/>
    <col min="8" max="8" width="13.85546875" bestFit="1" customWidth="1"/>
    <col min="9" max="9" width="14" bestFit="1" customWidth="1"/>
  </cols>
  <sheetData>
    <row r="1" spans="1:17" x14ac:dyDescent="0.25">
      <c r="A1" t="s">
        <v>79</v>
      </c>
      <c r="B1" s="30" t="s">
        <v>4</v>
      </c>
      <c r="C1" s="30"/>
      <c r="D1" s="30" t="s">
        <v>21</v>
      </c>
      <c r="E1" s="30"/>
      <c r="F1" s="30" t="s">
        <v>22</v>
      </c>
      <c r="G1" s="30"/>
      <c r="H1" s="30" t="s">
        <v>23</v>
      </c>
      <c r="I1" s="30"/>
      <c r="K1" s="30" t="s">
        <v>69</v>
      </c>
      <c r="L1" s="30"/>
    </row>
    <row r="2" spans="1:17" x14ac:dyDescent="0.25">
      <c r="B2" t="s">
        <v>18</v>
      </c>
      <c r="C2" t="s">
        <v>14</v>
      </c>
      <c r="D2" t="s">
        <v>18</v>
      </c>
      <c r="E2" t="s">
        <v>14</v>
      </c>
      <c r="F2" t="s">
        <v>18</v>
      </c>
      <c r="G2" t="s">
        <v>14</v>
      </c>
      <c r="H2" t="s">
        <v>18</v>
      </c>
      <c r="I2" t="s">
        <v>14</v>
      </c>
      <c r="K2" t="s">
        <v>18</v>
      </c>
    </row>
    <row r="3" spans="1:17" x14ac:dyDescent="0.25">
      <c r="A3" t="s">
        <v>19</v>
      </c>
    </row>
    <row r="7" spans="1:17" x14ac:dyDescent="0.25">
      <c r="A7" t="s">
        <v>20</v>
      </c>
      <c r="B7" s="3">
        <f>ALICE!K5</f>
        <v>1.0688139107052015</v>
      </c>
      <c r="C7" s="3">
        <f>ALICE!O5</f>
        <v>1.3710217755443885</v>
      </c>
      <c r="D7" s="3">
        <f>ATLAS!K7</f>
        <v>2.8598980190882233</v>
      </c>
      <c r="E7" s="3">
        <f>ATLAS!O7</f>
        <v>1.7747179295224855</v>
      </c>
      <c r="F7" s="3">
        <f>CMS!K7</f>
        <v>1.1848657585251359</v>
      </c>
      <c r="G7" s="3">
        <f>CMS!O7</f>
        <v>3.1807933194154487</v>
      </c>
      <c r="H7" s="3">
        <f>LHCb!K7</f>
        <v>2.9642061127828456</v>
      </c>
      <c r="I7" s="3">
        <f>LHCb!O7</f>
        <v>1.4466666666666668</v>
      </c>
      <c r="J7" s="3"/>
      <c r="K7" s="3">
        <f>'Non-LHC % HS06'!J14</f>
        <v>0.10830225210795899</v>
      </c>
      <c r="L7" s="3"/>
      <c r="M7" s="3"/>
      <c r="N7" s="3"/>
      <c r="O7" s="3"/>
      <c r="P7" s="3"/>
      <c r="Q7" s="3"/>
    </row>
  </sheetData>
  <mergeCells count="5">
    <mergeCell ref="D1:E1"/>
    <mergeCell ref="F1:G1"/>
    <mergeCell ref="B1:C1"/>
    <mergeCell ref="H1:I1"/>
    <mergeCell ref="K1:L1"/>
  </mergeCells>
  <conditionalFormatting sqref="B7">
    <cfRule type="cellIs" dxfId="4" priority="4" operator="lessThan">
      <formula>1</formula>
    </cfRule>
    <cfRule type="cellIs" dxfId="3" priority="7" operator="greaterThanOrEqual">
      <formula>100%</formula>
    </cfRule>
  </conditionalFormatting>
  <conditionalFormatting sqref="C7:I7">
    <cfRule type="cellIs" dxfId="2" priority="2" operator="lessThan">
      <formula>1</formula>
    </cfRule>
    <cfRule type="cellIs" dxfId="1" priority="3" operator="greaterThanOrEqual">
      <formula>100%</formula>
    </cfRule>
  </conditionalFormatting>
  <conditionalFormatting sqref="K7">
    <cfRule type="cellIs" dxfId="0" priority="1" operator="greaterThanOrEqual">
      <formula>0.1</formula>
    </cfRule>
  </conditionalFormatting>
  <pageMargins left="0.7" right="0.7" top="0.75" bottom="0.75" header="0.3" footer="0.3"/>
  <pageSetup paperSize="9" scale="9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10"/>
  <sheetViews>
    <sheetView workbookViewId="0">
      <selection activeCell="B4" sqref="B4:D4"/>
    </sheetView>
  </sheetViews>
  <sheetFormatPr defaultRowHeight="15" x14ac:dyDescent="0.25"/>
  <cols>
    <col min="1" max="1" width="25.85546875" bestFit="1" customWidth="1"/>
    <col min="8" max="8" width="15.7109375" customWidth="1"/>
    <col min="9" max="9" width="36.140625" bestFit="1" customWidth="1"/>
    <col min="11" max="11" width="17.140625" customWidth="1"/>
    <col min="13" max="13" width="14" bestFit="1" customWidth="1"/>
    <col min="14" max="14" width="12.42578125" bestFit="1" customWidth="1"/>
    <col min="15" max="15" width="17" bestFit="1" customWidth="1"/>
  </cols>
  <sheetData>
    <row r="1" spans="1:15" x14ac:dyDescent="0.25">
      <c r="B1" t="s">
        <v>26</v>
      </c>
      <c r="H1" t="s">
        <v>73</v>
      </c>
    </row>
    <row r="2" spans="1:15" x14ac:dyDescent="0.25">
      <c r="A2" t="s">
        <v>4</v>
      </c>
      <c r="B2" t="s">
        <v>76</v>
      </c>
      <c r="C2" t="s">
        <v>77</v>
      </c>
      <c r="D2" t="s">
        <v>78</v>
      </c>
      <c r="E2" t="s">
        <v>0</v>
      </c>
      <c r="F2" t="s">
        <v>1</v>
      </c>
      <c r="G2" t="s">
        <v>2</v>
      </c>
      <c r="H2" t="s">
        <v>12</v>
      </c>
      <c r="I2" t="s">
        <v>13</v>
      </c>
      <c r="K2" t="s">
        <v>17</v>
      </c>
      <c r="M2" t="s">
        <v>14</v>
      </c>
      <c r="N2" t="s">
        <v>15</v>
      </c>
      <c r="O2" t="s">
        <v>16</v>
      </c>
    </row>
    <row r="3" spans="1:15" x14ac:dyDescent="0.25">
      <c r="A3" t="s">
        <v>7</v>
      </c>
      <c r="B3" s="21"/>
      <c r="C3" s="21"/>
      <c r="D3" s="21"/>
      <c r="E3">
        <f>SUM(B3:D3)</f>
        <v>0</v>
      </c>
      <c r="F3" s="1">
        <f>E3/$E$5</f>
        <v>0</v>
      </c>
      <c r="K3" s="3"/>
    </row>
    <row r="4" spans="1:15" x14ac:dyDescent="0.25">
      <c r="A4" t="s">
        <v>9</v>
      </c>
      <c r="B4">
        <v>15096491.7103</v>
      </c>
      <c r="C4">
        <v>4677755.2976000002</v>
      </c>
      <c r="D4">
        <v>9269548.2924000006</v>
      </c>
      <c r="E4">
        <f t="shared" ref="E4:E5" si="0">SUM(B4:D4)</f>
        <v>29043795.300300002</v>
      </c>
      <c r="F4" s="1">
        <f t="shared" ref="F4" si="1">E4/$E$5</f>
        <v>1</v>
      </c>
      <c r="H4">
        <v>12307</v>
      </c>
      <c r="I4">
        <f>24*92*H4</f>
        <v>27173856</v>
      </c>
      <c r="K4" s="3">
        <f>E4/I4</f>
        <v>1.0688139107052015</v>
      </c>
      <c r="M4" s="29">
        <v>1637</v>
      </c>
      <c r="N4">
        <v>1194</v>
      </c>
      <c r="O4" s="3">
        <f>M4/N4</f>
        <v>1.3710217755443885</v>
      </c>
    </row>
    <row r="5" spans="1:15" x14ac:dyDescent="0.25">
      <c r="A5" t="s">
        <v>0</v>
      </c>
      <c r="B5">
        <f>SUM(B3:B4)</f>
        <v>15096491.7103</v>
      </c>
      <c r="C5">
        <f t="shared" ref="C5:D5" si="2">SUM(C3:C4)</f>
        <v>4677755.2976000002</v>
      </c>
      <c r="D5">
        <f t="shared" si="2"/>
        <v>9269548.2924000006</v>
      </c>
      <c r="E5">
        <f t="shared" si="0"/>
        <v>29043795.300300002</v>
      </c>
      <c r="F5" s="1">
        <f>SUM(F3:F4)</f>
        <v>1</v>
      </c>
      <c r="H5">
        <f>SUM(H3:H4)</f>
        <v>12307</v>
      </c>
      <c r="I5">
        <f>24*92*H5</f>
        <v>27173856</v>
      </c>
      <c r="J5" t="s">
        <v>0</v>
      </c>
      <c r="K5" s="4">
        <f>E5/I5</f>
        <v>1.0688139107052015</v>
      </c>
      <c r="M5">
        <f>SUM(M3:M4)</f>
        <v>1637</v>
      </c>
      <c r="N5">
        <f>SUM(N3:N4)</f>
        <v>1194</v>
      </c>
      <c r="O5" s="4">
        <f>M5/N5</f>
        <v>1.3710217755443885</v>
      </c>
    </row>
    <row r="6" spans="1:15" x14ac:dyDescent="0.25">
      <c r="A6" t="s">
        <v>3</v>
      </c>
      <c r="B6" s="1">
        <f>B5/E5</f>
        <v>0.51978371126118161</v>
      </c>
      <c r="C6" s="1">
        <f>C5/E5</f>
        <v>0.1610586787723188</v>
      </c>
      <c r="D6" s="1">
        <f>D5/E5</f>
        <v>0.31915760996649956</v>
      </c>
      <c r="K6" s="1"/>
      <c r="M6" s="21"/>
    </row>
    <row r="8" spans="1:15" x14ac:dyDescent="0.25">
      <c r="B8" s="1"/>
      <c r="C8" s="1"/>
      <c r="D8" s="1"/>
      <c r="M8" s="6" t="s">
        <v>24</v>
      </c>
    </row>
    <row r="10" spans="1:15" x14ac:dyDescent="0.25">
      <c r="M10" s="6" t="s">
        <v>25</v>
      </c>
    </row>
  </sheetData>
  <hyperlinks>
    <hyperlink ref="M8" r:id="rId1"/>
    <hyperlink ref="M10" r:id="rId2"/>
  </hyperlinks>
  <pageMargins left="0.7" right="0.7" top="0.75" bottom="0.75" header="0.3" footer="0.3"/>
  <pageSetup paperSize="9" orientation="portrait" verticalDpi="0"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9"/>
  <sheetViews>
    <sheetView workbookViewId="0">
      <selection activeCell="F25" sqref="F25"/>
    </sheetView>
  </sheetViews>
  <sheetFormatPr defaultRowHeight="15" x14ac:dyDescent="0.25"/>
  <cols>
    <col min="1" max="1" width="16" bestFit="1" customWidth="1"/>
    <col min="2" max="4" width="10" bestFit="1" customWidth="1"/>
    <col min="5" max="5" width="12.7109375" customWidth="1"/>
    <col min="8" max="8" width="15.42578125" customWidth="1"/>
    <col min="9" max="9" width="36.140625" bestFit="1" customWidth="1"/>
    <col min="13" max="13" width="14" bestFit="1" customWidth="1"/>
    <col min="14" max="14" width="12.42578125" bestFit="1" customWidth="1"/>
    <col min="15" max="15" width="17" bestFit="1" customWidth="1"/>
  </cols>
  <sheetData>
    <row r="1" spans="1:15" x14ac:dyDescent="0.25">
      <c r="B1" t="s">
        <v>26</v>
      </c>
      <c r="H1" t="s">
        <v>73</v>
      </c>
    </row>
    <row r="2" spans="1:15" x14ac:dyDescent="0.25">
      <c r="A2" t="s">
        <v>5</v>
      </c>
      <c r="B2" t="str">
        <f>ALICE!B2</f>
        <v>Jan</v>
      </c>
      <c r="C2" t="str">
        <f>ALICE!C2</f>
        <v>Feb</v>
      </c>
      <c r="D2" t="str">
        <f>ALICE!D2</f>
        <v>Mar</v>
      </c>
      <c r="E2" t="s">
        <v>0</v>
      </c>
      <c r="F2" t="s">
        <v>1</v>
      </c>
      <c r="G2" t="s">
        <v>2</v>
      </c>
      <c r="H2" t="s">
        <v>12</v>
      </c>
      <c r="I2" t="s">
        <v>13</v>
      </c>
      <c r="K2" t="s">
        <v>17</v>
      </c>
      <c r="M2" t="s">
        <v>14</v>
      </c>
      <c r="N2" t="s">
        <v>15</v>
      </c>
      <c r="O2" t="s">
        <v>16</v>
      </c>
    </row>
    <row r="3" spans="1:15" x14ac:dyDescent="0.25">
      <c r="A3" t="s">
        <v>6</v>
      </c>
      <c r="B3" s="5">
        <v>99114358.056999996</v>
      </c>
      <c r="C3" s="5">
        <v>109000902.1577</v>
      </c>
      <c r="D3" s="5">
        <v>127996619.14830001</v>
      </c>
      <c r="E3" s="2">
        <f>SUM(B3:D3)</f>
        <v>336111879.36299998</v>
      </c>
      <c r="F3" s="1">
        <f>E3/$E$7</f>
        <v>0.27274778965738022</v>
      </c>
      <c r="H3" s="2">
        <v>38547</v>
      </c>
      <c r="I3">
        <f>24*92*H3</f>
        <v>85111776</v>
      </c>
      <c r="K3" s="3">
        <f>E3/I3</f>
        <v>3.9490643382062665</v>
      </c>
      <c r="M3" s="20">
        <v>10421</v>
      </c>
      <c r="N3">
        <v>4173</v>
      </c>
      <c r="O3" s="3">
        <f t="shared" ref="O3:O6" si="0">M3/N3</f>
        <v>2.4972441888329739</v>
      </c>
    </row>
    <row r="4" spans="1:15" x14ac:dyDescent="0.25">
      <c r="A4" t="s">
        <v>7</v>
      </c>
      <c r="B4" s="5">
        <v>138958483.20190001</v>
      </c>
      <c r="C4" s="5">
        <v>122628812.2412</v>
      </c>
      <c r="D4" s="5">
        <v>60325099.483499996</v>
      </c>
      <c r="E4" s="2">
        <f t="shared" ref="E4:E7" si="1">SUM(B4:D4)</f>
        <v>321912394.92659998</v>
      </c>
      <c r="F4" s="1">
        <f t="shared" ref="F4:F6" si="2">E4/$E$7</f>
        <v>0.26122520378019448</v>
      </c>
      <c r="H4" s="2">
        <v>75232</v>
      </c>
      <c r="I4">
        <f>24*92*H4</f>
        <v>166112256</v>
      </c>
      <c r="K4" s="3">
        <f t="shared" ref="K4:K7" si="3">E4/I4</f>
        <v>1.9379207933134084</v>
      </c>
      <c r="M4" s="29">
        <v>16673</v>
      </c>
      <c r="N4">
        <v>8697</v>
      </c>
      <c r="O4" s="3">
        <f t="shared" si="0"/>
        <v>1.9170978498332758</v>
      </c>
    </row>
    <row r="5" spans="1:15" x14ac:dyDescent="0.25">
      <c r="A5" t="s">
        <v>8</v>
      </c>
      <c r="B5" s="5">
        <v>91497665.656299993</v>
      </c>
      <c r="C5" s="5">
        <v>157639094.72499999</v>
      </c>
      <c r="D5" s="5">
        <v>145826023.8143</v>
      </c>
      <c r="E5" s="2">
        <f t="shared" si="1"/>
        <v>394962784.19559997</v>
      </c>
      <c r="F5" s="1">
        <f t="shared" si="2"/>
        <v>0.32050407319859053</v>
      </c>
      <c r="H5" s="2">
        <v>62525</v>
      </c>
      <c r="I5">
        <f>24*92*H5</f>
        <v>138055200</v>
      </c>
      <c r="K5" s="3">
        <f t="shared" si="3"/>
        <v>2.8609047989181136</v>
      </c>
      <c r="M5" s="29">
        <v>5215</v>
      </c>
      <c r="N5">
        <v>5287</v>
      </c>
      <c r="O5" s="3">
        <f t="shared" si="0"/>
        <v>0.98638169094004158</v>
      </c>
    </row>
    <row r="6" spans="1:15" x14ac:dyDescent="0.25">
      <c r="A6" t="s">
        <v>9</v>
      </c>
      <c r="B6" s="5">
        <v>62688965.509199999</v>
      </c>
      <c r="C6" s="5">
        <v>62044314.555200003</v>
      </c>
      <c r="D6" s="5">
        <v>54597180.082599998</v>
      </c>
      <c r="E6" s="2">
        <f t="shared" si="1"/>
        <v>179330460.14700001</v>
      </c>
      <c r="F6" s="1">
        <f t="shared" si="2"/>
        <v>0.14552293336383493</v>
      </c>
      <c r="H6" s="2">
        <v>18848</v>
      </c>
      <c r="I6">
        <f>24*92*H6</f>
        <v>41616384</v>
      </c>
      <c r="K6" s="3">
        <f t="shared" si="3"/>
        <v>4.309131234155279</v>
      </c>
      <c r="M6" s="29">
        <v>880</v>
      </c>
      <c r="N6">
        <v>544</v>
      </c>
      <c r="O6" s="3">
        <f t="shared" si="0"/>
        <v>1.6176470588235294</v>
      </c>
    </row>
    <row r="7" spans="1:15" x14ac:dyDescent="0.25">
      <c r="A7" t="s">
        <v>0</v>
      </c>
      <c r="B7">
        <f>SUM(B3:B6)</f>
        <v>392259472.42439997</v>
      </c>
      <c r="C7">
        <f t="shared" ref="C7:D7" si="4">SUM(C3:C6)</f>
        <v>451313123.67909998</v>
      </c>
      <c r="D7">
        <f t="shared" si="4"/>
        <v>388744922.52869999</v>
      </c>
      <c r="E7" s="2">
        <f t="shared" si="1"/>
        <v>1232317518.6321998</v>
      </c>
      <c r="F7" s="1">
        <f>SUM(F3:F6)</f>
        <v>1.0000000000000002</v>
      </c>
      <c r="H7" s="2">
        <f>SUM(H3:H6)</f>
        <v>195152</v>
      </c>
      <c r="I7">
        <f>24*92*H7</f>
        <v>430895616</v>
      </c>
      <c r="J7" t="s">
        <v>0</v>
      </c>
      <c r="K7" s="4">
        <f t="shared" si="3"/>
        <v>2.8598980190882233</v>
      </c>
      <c r="M7" s="21">
        <f>SUM(M3:M6)</f>
        <v>33189</v>
      </c>
      <c r="N7">
        <f>SUM(N3:N6)</f>
        <v>18701</v>
      </c>
      <c r="O7" s="4">
        <f>M7/N7</f>
        <v>1.7747179295224855</v>
      </c>
    </row>
    <row r="8" spans="1:15" x14ac:dyDescent="0.25">
      <c r="A8" t="s">
        <v>3</v>
      </c>
      <c r="B8" s="1">
        <f>B7/E7</f>
        <v>0.31831039200009509</v>
      </c>
      <c r="C8" s="1">
        <f>C7/E7</f>
        <v>0.36623120004009285</v>
      </c>
      <c r="D8" s="1">
        <f>D7/E7</f>
        <v>0.31545840795981223</v>
      </c>
      <c r="H8" s="2"/>
      <c r="M8" s="21"/>
    </row>
    <row r="9" spans="1:15" x14ac:dyDescent="0.25">
      <c r="M9" s="21"/>
    </row>
  </sheetData>
  <pageMargins left="0.7" right="0.7" top="0.75" bottom="0.75" header="0.3" footer="0.3"/>
  <pageSetup paperSize="9" orientation="portrait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9"/>
  <sheetViews>
    <sheetView workbookViewId="0">
      <selection activeCell="B5" sqref="B5:D6"/>
    </sheetView>
  </sheetViews>
  <sheetFormatPr defaultRowHeight="15" x14ac:dyDescent="0.25"/>
  <cols>
    <col min="1" max="1" width="16" bestFit="1" customWidth="1"/>
    <col min="2" max="5" width="10" bestFit="1" customWidth="1"/>
    <col min="6" max="6" width="18.42578125" bestFit="1" customWidth="1"/>
    <col min="8" max="8" width="15.85546875" bestFit="1" customWidth="1"/>
    <col min="9" max="9" width="36.140625" bestFit="1" customWidth="1"/>
    <col min="13" max="13" width="14" bestFit="1" customWidth="1"/>
    <col min="14" max="14" width="12.42578125" bestFit="1" customWidth="1"/>
    <col min="15" max="15" width="17" bestFit="1" customWidth="1"/>
  </cols>
  <sheetData>
    <row r="1" spans="1:15" x14ac:dyDescent="0.25">
      <c r="B1" t="s">
        <v>26</v>
      </c>
      <c r="H1" t="s">
        <v>73</v>
      </c>
    </row>
    <row r="2" spans="1:15" x14ac:dyDescent="0.25">
      <c r="A2" t="s">
        <v>10</v>
      </c>
      <c r="B2" t="str">
        <f>ALICE!B2</f>
        <v>Jan</v>
      </c>
      <c r="C2" t="str">
        <f>ALICE!C2</f>
        <v>Feb</v>
      </c>
      <c r="D2" t="str">
        <f>ALICE!D2</f>
        <v>Mar</v>
      </c>
      <c r="E2" t="s">
        <v>0</v>
      </c>
      <c r="F2" t="s">
        <v>1</v>
      </c>
      <c r="G2" t="s">
        <v>2</v>
      </c>
      <c r="H2" t="s">
        <v>12</v>
      </c>
      <c r="I2" t="s">
        <v>13</v>
      </c>
      <c r="K2" t="s">
        <v>17</v>
      </c>
      <c r="M2" t="s">
        <v>14</v>
      </c>
      <c r="N2" t="s">
        <v>15</v>
      </c>
      <c r="O2" t="s">
        <v>16</v>
      </c>
    </row>
    <row r="3" spans="1:15" x14ac:dyDescent="0.25">
      <c r="A3" t="s">
        <v>6</v>
      </c>
      <c r="B3" s="5">
        <v>9960944.2916999999</v>
      </c>
      <c r="C3" s="5">
        <v>10949668.049799999</v>
      </c>
      <c r="D3" s="5">
        <v>11717616.770300001</v>
      </c>
      <c r="E3">
        <f>SUM(B3:D3)</f>
        <v>32628229.1118</v>
      </c>
      <c r="F3" s="1">
        <f>E3/$E$7</f>
        <v>0.22565433359068332</v>
      </c>
      <c r="H3" s="2">
        <v>41077</v>
      </c>
      <c r="I3">
        <f>24*92*H3</f>
        <v>90698016</v>
      </c>
      <c r="K3" s="3">
        <f>E3/I3</f>
        <v>0.35974578663109896</v>
      </c>
      <c r="M3" s="20">
        <v>12852</v>
      </c>
      <c r="N3">
        <v>3618</v>
      </c>
      <c r="O3" s="3">
        <f t="shared" ref="O3:O6" si="0">M3/N3</f>
        <v>3.5522388059701493</v>
      </c>
    </row>
    <row r="4" spans="1:15" x14ac:dyDescent="0.25">
      <c r="A4" t="s">
        <v>7</v>
      </c>
      <c r="B4" s="5"/>
      <c r="C4" s="5"/>
      <c r="D4" s="5"/>
      <c r="E4">
        <f>SUM(B4:D4)</f>
        <v>0</v>
      </c>
      <c r="F4" s="1">
        <f t="shared" ref="F4:F6" si="1">E4/$E$7</f>
        <v>0</v>
      </c>
      <c r="H4" s="2">
        <v>0</v>
      </c>
      <c r="K4" s="3"/>
      <c r="N4">
        <v>0</v>
      </c>
      <c r="O4" s="3"/>
    </row>
    <row r="5" spans="1:15" x14ac:dyDescent="0.25">
      <c r="A5" t="s">
        <v>8</v>
      </c>
      <c r="B5" s="5">
        <v>3656160.2168999999</v>
      </c>
      <c r="C5" s="5">
        <v>2087732.8770999999</v>
      </c>
      <c r="D5" s="5">
        <v>5565962.5505999997</v>
      </c>
      <c r="E5">
        <f t="shared" ref="E5:E8" si="2">SUM(B5:D5)</f>
        <v>11309855.6446</v>
      </c>
      <c r="F5" s="1">
        <f t="shared" si="1"/>
        <v>7.8218095433382484E-2</v>
      </c>
      <c r="H5" s="2">
        <v>0</v>
      </c>
      <c r="K5" s="3"/>
      <c r="N5">
        <v>0</v>
      </c>
      <c r="O5" s="3"/>
    </row>
    <row r="6" spans="1:15" x14ac:dyDescent="0.25">
      <c r="A6" t="s">
        <v>9</v>
      </c>
      <c r="B6" s="5">
        <v>35112612.140600003</v>
      </c>
      <c r="C6" s="5">
        <v>33669939.720299996</v>
      </c>
      <c r="D6" s="5">
        <v>31873214.484999999</v>
      </c>
      <c r="E6">
        <f>SUM(B6:D6)</f>
        <v>100655766.3459</v>
      </c>
      <c r="F6" s="1">
        <f t="shared" si="1"/>
        <v>0.69612757097593403</v>
      </c>
      <c r="H6" s="2">
        <v>14192</v>
      </c>
      <c r="I6">
        <f>24*92*H6</f>
        <v>31335936</v>
      </c>
      <c r="K6" s="3">
        <f>E7/I6</f>
        <v>4.6143140930049134</v>
      </c>
      <c r="M6" s="29">
        <v>2384</v>
      </c>
      <c r="N6">
        <v>1172</v>
      </c>
      <c r="O6" s="3">
        <f t="shared" si="0"/>
        <v>2.0341296928327646</v>
      </c>
    </row>
    <row r="7" spans="1:15" x14ac:dyDescent="0.25">
      <c r="A7" t="s">
        <v>0</v>
      </c>
      <c r="B7">
        <f>SUM(B3:B6)</f>
        <v>48729716.649200007</v>
      </c>
      <c r="C7">
        <f>SUM(C3:C6)</f>
        <v>46707340.647199996</v>
      </c>
      <c r="D7">
        <f>SUM(D3:D6)</f>
        <v>49156793.8059</v>
      </c>
      <c r="E7">
        <f t="shared" si="2"/>
        <v>144593851.10230002</v>
      </c>
      <c r="F7" s="1">
        <f>SUM(F3:F6)</f>
        <v>0.99999999999999978</v>
      </c>
      <c r="H7" s="2">
        <f>SUM(H3:H6)</f>
        <v>55269</v>
      </c>
      <c r="I7">
        <f>24*92*H7</f>
        <v>122033952</v>
      </c>
      <c r="J7" t="s">
        <v>0</v>
      </c>
      <c r="K7" s="4">
        <f>E7/I7</f>
        <v>1.1848657585251359</v>
      </c>
      <c r="M7">
        <f>SUM(M3:M6)</f>
        <v>15236</v>
      </c>
      <c r="N7">
        <f>SUM(N3:N6)</f>
        <v>4790</v>
      </c>
      <c r="O7" s="4">
        <f>M7/N7</f>
        <v>3.1807933194154487</v>
      </c>
    </row>
    <row r="8" spans="1:15" x14ac:dyDescent="0.25">
      <c r="A8" t="s">
        <v>3</v>
      </c>
      <c r="B8" s="1">
        <f>B7/E7</f>
        <v>0.33701098821085951</v>
      </c>
      <c r="C8" s="1">
        <f>C7/E7</f>
        <v>0.32302439067173466</v>
      </c>
      <c r="D8" s="1">
        <f>D7/E7</f>
        <v>0.33996462111740572</v>
      </c>
      <c r="E8">
        <f t="shared" si="2"/>
        <v>0.99999999999999978</v>
      </c>
      <c r="H8" s="2"/>
      <c r="K8" s="3"/>
    </row>
    <row r="9" spans="1:15" x14ac:dyDescent="0.25">
      <c r="B9" s="1"/>
      <c r="C9" s="1"/>
      <c r="D9" s="1"/>
      <c r="M9" s="21"/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9"/>
  <sheetViews>
    <sheetView workbookViewId="0">
      <selection activeCell="B3" sqref="B3:D6"/>
    </sheetView>
  </sheetViews>
  <sheetFormatPr defaultRowHeight="15" x14ac:dyDescent="0.25"/>
  <cols>
    <col min="1" max="1" width="16" bestFit="1" customWidth="1"/>
    <col min="2" max="2" width="20.5703125" customWidth="1"/>
    <col min="3" max="3" width="11.42578125" customWidth="1"/>
    <col min="4" max="4" width="12" bestFit="1" customWidth="1"/>
    <col min="5" max="5" width="10" bestFit="1" customWidth="1"/>
    <col min="8" max="8" width="15.85546875" bestFit="1" customWidth="1"/>
    <col min="9" max="9" width="36.140625" bestFit="1" customWidth="1"/>
    <col min="11" max="11" width="14.28515625" bestFit="1" customWidth="1"/>
    <col min="13" max="13" width="14" bestFit="1" customWidth="1"/>
    <col min="14" max="14" width="12.42578125" bestFit="1" customWidth="1"/>
    <col min="15" max="15" width="17" bestFit="1" customWidth="1"/>
  </cols>
  <sheetData>
    <row r="1" spans="1:15" x14ac:dyDescent="0.25">
      <c r="B1" t="s">
        <v>26</v>
      </c>
      <c r="H1" t="s">
        <v>73</v>
      </c>
    </row>
    <row r="2" spans="1:15" x14ac:dyDescent="0.25">
      <c r="A2" t="s">
        <v>11</v>
      </c>
      <c r="B2" t="str">
        <f>ALICE!B2</f>
        <v>Jan</v>
      </c>
      <c r="C2" t="str">
        <f>ALICE!C2</f>
        <v>Feb</v>
      </c>
      <c r="D2" t="str">
        <f>ALICE!D2</f>
        <v>Mar</v>
      </c>
      <c r="E2" t="s">
        <v>0</v>
      </c>
      <c r="F2" t="s">
        <v>1</v>
      </c>
      <c r="G2" t="s">
        <v>2</v>
      </c>
      <c r="H2" t="s">
        <v>12</v>
      </c>
      <c r="I2" t="s">
        <v>13</v>
      </c>
      <c r="K2" t="s">
        <v>17</v>
      </c>
      <c r="M2" t="s">
        <v>14</v>
      </c>
      <c r="N2" t="s">
        <v>15</v>
      </c>
      <c r="O2" t="s">
        <v>16</v>
      </c>
    </row>
    <row r="3" spans="1:15" x14ac:dyDescent="0.25">
      <c r="A3" t="s">
        <v>6</v>
      </c>
      <c r="B3" s="22">
        <v>24354430.295400001</v>
      </c>
      <c r="C3" s="22">
        <v>22905975.950399999</v>
      </c>
      <c r="D3" s="22">
        <v>27561969.408100002</v>
      </c>
      <c r="E3">
        <f>SUM(B3:D3)</f>
        <v>74822375.653899997</v>
      </c>
      <c r="F3" s="1">
        <f>E3/$E$7</f>
        <v>0.15947392293848509</v>
      </c>
      <c r="H3" s="2">
        <v>25917</v>
      </c>
      <c r="I3">
        <f>24*92*H3</f>
        <v>57224736</v>
      </c>
      <c r="K3" s="3">
        <f>E3/I3</f>
        <v>1.3075180574690637</v>
      </c>
      <c r="M3" s="20">
        <v>891</v>
      </c>
      <c r="N3">
        <v>600</v>
      </c>
      <c r="O3" s="3">
        <f t="shared" ref="O3:O6" si="0">M3/N3</f>
        <v>1.4850000000000001</v>
      </c>
    </row>
    <row r="4" spans="1:15" x14ac:dyDescent="0.25">
      <c r="A4" t="s">
        <v>7</v>
      </c>
      <c r="B4" s="22">
        <v>66373660.714299999</v>
      </c>
      <c r="C4" s="22">
        <v>72937763.887600005</v>
      </c>
      <c r="D4" s="22">
        <v>52134691.605300002</v>
      </c>
      <c r="E4">
        <f t="shared" ref="E4:E7" si="1">SUM(B4:D4)</f>
        <v>191446116.20720002</v>
      </c>
      <c r="F4" s="1">
        <f t="shared" ref="F4:F6" si="2">E4/$E$7</f>
        <v>0.4080418847447797</v>
      </c>
      <c r="H4" s="2">
        <v>21203</v>
      </c>
      <c r="I4">
        <f>24*92*H4</f>
        <v>46816224</v>
      </c>
      <c r="K4" s="3">
        <f>E4/I4</f>
        <v>4.0893113508513634</v>
      </c>
      <c r="M4" s="29">
        <v>613</v>
      </c>
      <c r="N4">
        <v>600</v>
      </c>
      <c r="O4" s="3">
        <f t="shared" si="0"/>
        <v>1.0216666666666667</v>
      </c>
    </row>
    <row r="5" spans="1:15" x14ac:dyDescent="0.25">
      <c r="A5" t="s">
        <v>8</v>
      </c>
      <c r="B5" s="22">
        <v>30537981.265999999</v>
      </c>
      <c r="C5" s="22">
        <v>52894487.177299999</v>
      </c>
      <c r="D5" s="22">
        <v>51276013.711999997</v>
      </c>
      <c r="E5">
        <f t="shared" si="1"/>
        <v>134708482.15529999</v>
      </c>
      <c r="F5" s="1">
        <f t="shared" si="2"/>
        <v>0.28711317857327168</v>
      </c>
      <c r="H5" s="2">
        <v>18495</v>
      </c>
      <c r="I5">
        <f>24*92*H5</f>
        <v>40836960</v>
      </c>
      <c r="K5" s="3">
        <f t="shared" ref="K5:K7" si="3">E5/I5</f>
        <v>3.2986902589051681</v>
      </c>
      <c r="M5" s="29">
        <v>300</v>
      </c>
      <c r="N5">
        <v>300</v>
      </c>
      <c r="O5" s="3">
        <f t="shared" si="0"/>
        <v>1</v>
      </c>
    </row>
    <row r="6" spans="1:15" x14ac:dyDescent="0.25">
      <c r="A6" t="s">
        <v>9</v>
      </c>
      <c r="B6" s="22">
        <v>16602640.8455</v>
      </c>
      <c r="C6" s="22">
        <v>25587319.406199999</v>
      </c>
      <c r="D6" s="22">
        <v>26015577.049199998</v>
      </c>
      <c r="E6">
        <f t="shared" si="1"/>
        <v>68205537.300899997</v>
      </c>
      <c r="F6" s="1">
        <f t="shared" si="2"/>
        <v>0.14537101374346365</v>
      </c>
      <c r="H6" s="2">
        <v>6071</v>
      </c>
      <c r="I6">
        <f>24*92*H6</f>
        <v>13404768</v>
      </c>
      <c r="K6" s="3">
        <f t="shared" si="3"/>
        <v>5.0881549983483483</v>
      </c>
      <c r="M6" s="29">
        <v>800</v>
      </c>
      <c r="N6">
        <v>300</v>
      </c>
      <c r="O6" s="3">
        <f t="shared" si="0"/>
        <v>2.6666666666666665</v>
      </c>
    </row>
    <row r="7" spans="1:15" x14ac:dyDescent="0.25">
      <c r="A7" t="s">
        <v>0</v>
      </c>
      <c r="B7">
        <f>SUM(B3:B6)</f>
        <v>137868713.1212</v>
      </c>
      <c r="C7">
        <f t="shared" ref="C7:D7" si="4">SUM(C3:C6)</f>
        <v>174325546.4215</v>
      </c>
      <c r="D7">
        <f t="shared" si="4"/>
        <v>156988251.7746</v>
      </c>
      <c r="E7">
        <f t="shared" si="1"/>
        <v>469182511.31729996</v>
      </c>
      <c r="F7" s="1">
        <f>SUM(F3:F6)</f>
        <v>1.0000000000000002</v>
      </c>
      <c r="H7" s="2">
        <f>SUM(H3:H6)</f>
        <v>71686</v>
      </c>
      <c r="I7">
        <f>24*92*H7</f>
        <v>158282688</v>
      </c>
      <c r="J7" t="s">
        <v>0</v>
      </c>
      <c r="K7" s="4">
        <f t="shared" si="3"/>
        <v>2.9642061127828456</v>
      </c>
      <c r="M7">
        <f>SUM(M3:M6)</f>
        <v>2604</v>
      </c>
      <c r="N7">
        <f>SUM(N3:N6)</f>
        <v>1800</v>
      </c>
      <c r="O7" s="4">
        <f>M7/N7</f>
        <v>1.4466666666666668</v>
      </c>
    </row>
    <row r="8" spans="1:15" x14ac:dyDescent="0.25">
      <c r="A8" t="s">
        <v>3</v>
      </c>
      <c r="B8" s="1">
        <f>B7/E7</f>
        <v>0.2938487897473267</v>
      </c>
      <c r="C8" s="1">
        <f>C7/E7</f>
        <v>0.37155167171950848</v>
      </c>
      <c r="D8" s="1">
        <f>D7/E7</f>
        <v>0.33459953853316493</v>
      </c>
    </row>
    <row r="9" spans="1:15" x14ac:dyDescent="0.25">
      <c r="M9" s="20" t="s">
        <v>58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62"/>
  <sheetViews>
    <sheetView workbookViewId="0">
      <selection activeCell="N3" sqref="N3"/>
    </sheetView>
  </sheetViews>
  <sheetFormatPr defaultRowHeight="15" x14ac:dyDescent="0.25"/>
  <cols>
    <col min="1" max="1" width="22.42578125" bestFit="1" customWidth="1"/>
    <col min="2" max="3" width="10.140625" bestFit="1" customWidth="1"/>
    <col min="4" max="4" width="11.140625" bestFit="1" customWidth="1"/>
    <col min="5" max="5" width="13.28515625" customWidth="1"/>
    <col min="7" max="7" width="25" customWidth="1"/>
  </cols>
  <sheetData>
    <row r="1" spans="1:14" x14ac:dyDescent="0.25">
      <c r="B1" t="s">
        <v>53</v>
      </c>
      <c r="H1" t="s">
        <v>54</v>
      </c>
      <c r="J1" t="s">
        <v>55</v>
      </c>
    </row>
    <row r="2" spans="1:14" x14ac:dyDescent="0.25">
      <c r="A2" s="7" t="s">
        <v>52</v>
      </c>
      <c r="B2" s="9" t="str">
        <f>ALICE!B2</f>
        <v>Jan</v>
      </c>
      <c r="C2" s="9" t="str">
        <f>ALICE!C2</f>
        <v>Feb</v>
      </c>
      <c r="D2" s="9" t="str">
        <f>ALICE!D2</f>
        <v>Mar</v>
      </c>
      <c r="E2" s="7" t="s">
        <v>0</v>
      </c>
      <c r="F2" s="7" t="s">
        <v>3</v>
      </c>
      <c r="H2" s="8" t="str">
        <f>B2</f>
        <v>Jan</v>
      </c>
      <c r="I2" s="8" t="str">
        <f t="shared" ref="I2:J2" si="0">C2</f>
        <v>Feb</v>
      </c>
      <c r="J2" s="8" t="str">
        <f t="shared" si="0"/>
        <v>Mar</v>
      </c>
      <c r="K2" t="s">
        <v>57</v>
      </c>
      <c r="N2" t="s">
        <v>56</v>
      </c>
    </row>
    <row r="3" spans="1:14" x14ac:dyDescent="0.25">
      <c r="A3" s="28" t="s">
        <v>70</v>
      </c>
      <c r="B3" s="23">
        <v>14964752</v>
      </c>
      <c r="C3" s="23">
        <v>13003155</v>
      </c>
      <c r="D3" s="23">
        <v>5319445</v>
      </c>
      <c r="E3" s="11">
        <f t="shared" ref="E3" si="1">SUM(B3:D3)</f>
        <v>33287352</v>
      </c>
      <c r="F3" s="14">
        <f t="shared" ref="F3:F4" si="2">E3/$E$34</f>
        <v>0.1461592375913878</v>
      </c>
      <c r="H3" s="2">
        <f t="shared" ref="H3:H4" si="3">B3/24/30</f>
        <v>20784.37777777778</v>
      </c>
      <c r="I3" s="2">
        <f t="shared" ref="I3:I4" si="4">C3/24/30</f>
        <v>18059.9375</v>
      </c>
      <c r="J3" s="2">
        <f t="shared" ref="J3:J4" si="5">D3/24/30</f>
        <v>7388.1180555555557</v>
      </c>
      <c r="K3" s="2">
        <f t="shared" ref="K3:K4" si="6">AVERAGE(H3:J3)</f>
        <v>15410.811111111112</v>
      </c>
      <c r="N3" s="20"/>
    </row>
    <row r="4" spans="1:14" x14ac:dyDescent="0.25">
      <c r="A4" s="28" t="s">
        <v>74</v>
      </c>
      <c r="B4" s="23">
        <v>35570504</v>
      </c>
      <c r="C4" s="23">
        <v>18068088</v>
      </c>
      <c r="D4" s="23">
        <v>665759</v>
      </c>
      <c r="E4" s="11">
        <f t="shared" ref="E4" si="7">SUM(B4:D4)</f>
        <v>54304351</v>
      </c>
      <c r="F4" s="14">
        <f t="shared" si="2"/>
        <v>0.23844139179515145</v>
      </c>
      <c r="H4" s="2">
        <f t="shared" si="3"/>
        <v>49403.477777777778</v>
      </c>
      <c r="I4" s="2">
        <f t="shared" si="4"/>
        <v>25094.566666666666</v>
      </c>
      <c r="J4" s="2">
        <f t="shared" si="5"/>
        <v>924.66527777777776</v>
      </c>
      <c r="K4" s="2">
        <f t="shared" si="6"/>
        <v>25140.903240740739</v>
      </c>
      <c r="N4" s="20"/>
    </row>
    <row r="5" spans="1:14" x14ac:dyDescent="0.25">
      <c r="A5" s="11" t="s">
        <v>75</v>
      </c>
      <c r="B5" s="23">
        <v>13262</v>
      </c>
      <c r="C5" s="23">
        <v>3692</v>
      </c>
      <c r="D5" s="23">
        <v>9475</v>
      </c>
      <c r="E5" s="11">
        <f t="shared" ref="E5" si="8">SUM(B5:D5)</f>
        <v>26429</v>
      </c>
      <c r="F5" s="14">
        <f t="shared" ref="F5:F33" si="9">E5/$E$34</f>
        <v>1.1604535230987397E-4</v>
      </c>
      <c r="H5" s="2">
        <f t="shared" ref="H5" si="10">B5/24/30</f>
        <v>18.419444444444444</v>
      </c>
      <c r="I5" s="2">
        <f t="shared" ref="I5" si="11">C5/24/30</f>
        <v>5.1277777777777782</v>
      </c>
      <c r="J5" s="2">
        <f t="shared" ref="J5" si="12">D5/24/30</f>
        <v>13.159722222222223</v>
      </c>
      <c r="K5" s="2">
        <f t="shared" ref="K5" si="13">AVERAGE(H5:J5)</f>
        <v>12.235648148148149</v>
      </c>
    </row>
    <row r="6" spans="1:14" x14ac:dyDescent="0.25">
      <c r="A6" s="11" t="s">
        <v>27</v>
      </c>
      <c r="B6" s="23">
        <v>359538</v>
      </c>
      <c r="C6" s="23">
        <v>1427790</v>
      </c>
      <c r="D6" s="23">
        <v>15383109</v>
      </c>
      <c r="E6" s="11">
        <f t="shared" ref="E6:E34" si="14">SUM(B6:D6)</f>
        <v>17170437</v>
      </c>
      <c r="F6" s="14">
        <f t="shared" si="9"/>
        <v>7.5392538914809321E-2</v>
      </c>
      <c r="H6" s="2">
        <f t="shared" ref="H6:H24" si="15">B6/24/30</f>
        <v>499.35833333333335</v>
      </c>
      <c r="I6" s="2">
        <f t="shared" ref="I6:I25" si="16">C6/24/30</f>
        <v>1983.0416666666667</v>
      </c>
      <c r="J6" s="2">
        <f t="shared" ref="J6:J25" si="17">D6/24/30</f>
        <v>21365.429166666665</v>
      </c>
      <c r="K6" s="2">
        <f t="shared" ref="K6:K34" si="18">AVERAGE(H6:J6)</f>
        <v>7949.2763888888885</v>
      </c>
    </row>
    <row r="7" spans="1:14" x14ac:dyDescent="0.25">
      <c r="A7" s="15" t="s">
        <v>28</v>
      </c>
      <c r="B7" s="24">
        <v>8385345</v>
      </c>
      <c r="C7" s="24">
        <v>10358863</v>
      </c>
      <c r="D7" s="24">
        <v>6064137</v>
      </c>
      <c r="E7" s="11">
        <f t="shared" si="14"/>
        <v>24808345</v>
      </c>
      <c r="F7" s="14">
        <f t="shared" si="9"/>
        <v>0.10892932520147945</v>
      </c>
      <c r="G7" s="16"/>
      <c r="H7" s="17">
        <f t="shared" si="15"/>
        <v>11646.3125</v>
      </c>
      <c r="I7" s="17">
        <f t="shared" si="16"/>
        <v>14387.309722222222</v>
      </c>
      <c r="J7" s="17">
        <f t="shared" si="17"/>
        <v>8422.4125000000004</v>
      </c>
      <c r="K7" s="19">
        <f t="shared" si="18"/>
        <v>11485.344907407407</v>
      </c>
      <c r="N7">
        <v>700</v>
      </c>
    </row>
    <row r="8" spans="1:14" x14ac:dyDescent="0.25">
      <c r="A8" s="11" t="s">
        <v>29</v>
      </c>
      <c r="B8" s="23">
        <v>183</v>
      </c>
      <c r="C8" s="23">
        <v>160</v>
      </c>
      <c r="D8" s="23">
        <v>113</v>
      </c>
      <c r="E8" s="11">
        <f t="shared" si="14"/>
        <v>456</v>
      </c>
      <c r="F8" s="14">
        <f t="shared" si="9"/>
        <v>2.0022203130388034E-6</v>
      </c>
      <c r="H8" s="2">
        <f t="shared" si="15"/>
        <v>0.25416666666666665</v>
      </c>
      <c r="I8" s="2">
        <f t="shared" si="16"/>
        <v>0.22222222222222224</v>
      </c>
      <c r="J8" s="2">
        <f t="shared" si="17"/>
        <v>0.15694444444444444</v>
      </c>
      <c r="K8" s="2">
        <f t="shared" si="18"/>
        <v>0.21111111111111111</v>
      </c>
    </row>
    <row r="9" spans="1:14" x14ac:dyDescent="0.25">
      <c r="A9" s="11" t="s">
        <v>30</v>
      </c>
      <c r="B9" s="23">
        <v>2487</v>
      </c>
      <c r="C9" s="23">
        <v>1293</v>
      </c>
      <c r="D9" s="23">
        <v>4262</v>
      </c>
      <c r="E9" s="11">
        <f t="shared" si="14"/>
        <v>8042</v>
      </c>
      <c r="F9" s="14">
        <f t="shared" si="9"/>
        <v>3.5311087187408017E-5</v>
      </c>
      <c r="H9" s="2">
        <f t="shared" si="15"/>
        <v>3.4541666666666666</v>
      </c>
      <c r="I9" s="2">
        <f t="shared" si="16"/>
        <v>1.7958333333333334</v>
      </c>
      <c r="J9" s="2">
        <f t="shared" si="17"/>
        <v>5.9194444444444452</v>
      </c>
      <c r="K9" s="2">
        <f t="shared" si="18"/>
        <v>3.7231481481481481</v>
      </c>
    </row>
    <row r="10" spans="1:14" x14ac:dyDescent="0.25">
      <c r="A10" s="15" t="s">
        <v>31</v>
      </c>
      <c r="B10" s="24">
        <v>2885487</v>
      </c>
      <c r="C10" s="24">
        <v>5054290</v>
      </c>
      <c r="D10" s="24">
        <v>3206516</v>
      </c>
      <c r="E10" s="11">
        <f t="shared" si="14"/>
        <v>11146293</v>
      </c>
      <c r="F10" s="14">
        <f t="shared" si="9"/>
        <v>4.8941522499303121E-2</v>
      </c>
      <c r="G10" s="16"/>
      <c r="H10" s="17">
        <f t="shared" si="15"/>
        <v>4007.6208333333334</v>
      </c>
      <c r="I10" s="17">
        <f t="shared" si="16"/>
        <v>7019.8472222222217</v>
      </c>
      <c r="J10" s="17">
        <f t="shared" si="17"/>
        <v>4453.4944444444445</v>
      </c>
      <c r="K10" s="19">
        <f t="shared" si="18"/>
        <v>5160.3208333333332</v>
      </c>
      <c r="N10">
        <v>1197</v>
      </c>
    </row>
    <row r="11" spans="1:14" x14ac:dyDescent="0.25">
      <c r="A11" s="11" t="s">
        <v>71</v>
      </c>
      <c r="B11" s="23"/>
      <c r="C11" s="23"/>
      <c r="D11" s="23"/>
      <c r="E11" s="11">
        <f t="shared" ref="E11" si="19">SUM(B11:D11)</f>
        <v>0</v>
      </c>
      <c r="F11" s="14">
        <f t="shared" si="9"/>
        <v>0</v>
      </c>
      <c r="H11" s="2">
        <f t="shared" ref="H11" si="20">B11/24/30</f>
        <v>0</v>
      </c>
      <c r="I11" s="2">
        <f t="shared" ref="I11" si="21">C11/24/30</f>
        <v>0</v>
      </c>
      <c r="J11" s="2">
        <f t="shared" ref="J11" si="22">D11/24/30</f>
        <v>0</v>
      </c>
      <c r="K11" s="2">
        <f t="shared" ref="K11" si="23">AVERAGE(H11:J11)</f>
        <v>0</v>
      </c>
    </row>
    <row r="12" spans="1:14" x14ac:dyDescent="0.25">
      <c r="A12" s="11" t="s">
        <v>68</v>
      </c>
      <c r="B12" s="23">
        <v>17173374</v>
      </c>
      <c r="C12" s="23">
        <v>84</v>
      </c>
      <c r="D12" s="23">
        <v>2028850</v>
      </c>
      <c r="E12" s="11">
        <f t="shared" si="14"/>
        <v>19202308</v>
      </c>
      <c r="F12" s="14">
        <f t="shared" si="9"/>
        <v>8.4314147225498945E-2</v>
      </c>
      <c r="H12" s="2">
        <f t="shared" si="15"/>
        <v>23851.908333333333</v>
      </c>
      <c r="I12" s="2">
        <f t="shared" si="16"/>
        <v>0.11666666666666667</v>
      </c>
      <c r="J12" s="2">
        <f t="shared" si="17"/>
        <v>2817.8472222222222</v>
      </c>
      <c r="K12" s="2">
        <f t="shared" si="18"/>
        <v>8889.9574074074062</v>
      </c>
      <c r="N12" s="20"/>
    </row>
    <row r="13" spans="1:14" x14ac:dyDescent="0.25">
      <c r="A13" s="11" t="s">
        <v>32</v>
      </c>
      <c r="B13" s="23">
        <v>5043283</v>
      </c>
      <c r="C13" s="23">
        <v>2144875</v>
      </c>
      <c r="D13" s="23">
        <v>591274</v>
      </c>
      <c r="E13" s="11">
        <f t="shared" si="14"/>
        <v>7779432</v>
      </c>
      <c r="F13" s="14">
        <f t="shared" si="9"/>
        <v>3.4158194680491409E-2</v>
      </c>
      <c r="H13" s="2">
        <f t="shared" si="15"/>
        <v>7004.5597222222223</v>
      </c>
      <c r="I13" s="2">
        <f t="shared" si="16"/>
        <v>2978.9930555555557</v>
      </c>
      <c r="J13" s="2">
        <f t="shared" si="17"/>
        <v>821.21388888888896</v>
      </c>
      <c r="K13" s="2">
        <f t="shared" si="18"/>
        <v>3601.5888888888894</v>
      </c>
      <c r="N13" s="20"/>
    </row>
    <row r="14" spans="1:14" x14ac:dyDescent="0.25">
      <c r="A14" s="11" t="s">
        <v>33</v>
      </c>
      <c r="B14" s="23">
        <v>94948</v>
      </c>
      <c r="C14" s="23">
        <v>16522</v>
      </c>
      <c r="D14" s="23">
        <v>375</v>
      </c>
      <c r="E14" s="11">
        <f t="shared" si="14"/>
        <v>111845</v>
      </c>
      <c r="F14" s="14">
        <f t="shared" si="9"/>
        <v>4.9109283094698455E-4</v>
      </c>
      <c r="H14" s="2">
        <f t="shared" si="15"/>
        <v>131.87222222222221</v>
      </c>
      <c r="I14" s="2">
        <f t="shared" si="16"/>
        <v>22.947222222222219</v>
      </c>
      <c r="J14" s="2">
        <f t="shared" si="17"/>
        <v>0.52083333333333337</v>
      </c>
      <c r="K14" s="2">
        <f t="shared" si="18"/>
        <v>51.780092592592588</v>
      </c>
    </row>
    <row r="15" spans="1:14" x14ac:dyDescent="0.25">
      <c r="A15" s="11" t="s">
        <v>34</v>
      </c>
      <c r="B15" s="23"/>
      <c r="C15" s="23"/>
      <c r="D15" s="23"/>
      <c r="E15" s="11">
        <f t="shared" si="14"/>
        <v>0</v>
      </c>
      <c r="F15" s="14">
        <f t="shared" si="9"/>
        <v>0</v>
      </c>
      <c r="H15" s="2">
        <f t="shared" si="15"/>
        <v>0</v>
      </c>
      <c r="I15" s="2">
        <f t="shared" si="16"/>
        <v>0</v>
      </c>
      <c r="J15" s="2">
        <f t="shared" si="17"/>
        <v>0</v>
      </c>
      <c r="K15" s="2">
        <f t="shared" si="18"/>
        <v>0</v>
      </c>
    </row>
    <row r="16" spans="1:14" x14ac:dyDescent="0.25">
      <c r="A16" s="11" t="s">
        <v>35</v>
      </c>
      <c r="B16" s="23"/>
      <c r="C16" s="23"/>
      <c r="D16" s="23"/>
      <c r="E16" s="11">
        <f t="shared" si="14"/>
        <v>0</v>
      </c>
      <c r="F16" s="14">
        <f t="shared" si="9"/>
        <v>0</v>
      </c>
      <c r="H16" s="2">
        <f t="shared" si="15"/>
        <v>0</v>
      </c>
      <c r="I16" s="2">
        <f t="shared" si="16"/>
        <v>0</v>
      </c>
      <c r="J16" s="2">
        <f t="shared" si="17"/>
        <v>0</v>
      </c>
      <c r="K16" s="2">
        <f t="shared" si="18"/>
        <v>0</v>
      </c>
    </row>
    <row r="17" spans="1:14" x14ac:dyDescent="0.25">
      <c r="A17" s="11" t="s">
        <v>36</v>
      </c>
      <c r="B17" s="23"/>
      <c r="C17" s="23"/>
      <c r="D17" s="23"/>
      <c r="E17" s="11">
        <f t="shared" si="14"/>
        <v>0</v>
      </c>
      <c r="F17" s="14">
        <f t="shared" si="9"/>
        <v>0</v>
      </c>
      <c r="H17" s="2">
        <f t="shared" si="15"/>
        <v>0</v>
      </c>
      <c r="I17" s="2">
        <f t="shared" si="16"/>
        <v>0</v>
      </c>
      <c r="J17" s="2">
        <f t="shared" si="17"/>
        <v>0</v>
      </c>
      <c r="K17" s="2">
        <f t="shared" si="18"/>
        <v>0</v>
      </c>
    </row>
    <row r="18" spans="1:14" x14ac:dyDescent="0.25">
      <c r="A18" s="15" t="s">
        <v>37</v>
      </c>
      <c r="B18" s="24">
        <v>1700089</v>
      </c>
      <c r="C18" s="24">
        <v>1874345</v>
      </c>
      <c r="D18" s="24">
        <v>1156954</v>
      </c>
      <c r="E18" s="11">
        <f t="shared" si="14"/>
        <v>4731388</v>
      </c>
      <c r="F18" s="14">
        <f t="shared" si="9"/>
        <v>2.0774739391377275E-2</v>
      </c>
      <c r="G18" s="16"/>
      <c r="H18" s="17">
        <f t="shared" si="15"/>
        <v>2361.2347222222224</v>
      </c>
      <c r="I18" s="17">
        <f t="shared" si="16"/>
        <v>2603.2569444444443</v>
      </c>
      <c r="J18" s="17">
        <f t="shared" si="17"/>
        <v>1606.8805555555555</v>
      </c>
      <c r="K18" s="19">
        <f t="shared" si="18"/>
        <v>2190.4574074074076</v>
      </c>
      <c r="N18">
        <v>1229</v>
      </c>
    </row>
    <row r="19" spans="1:14" x14ac:dyDescent="0.25">
      <c r="A19" s="15" t="s">
        <v>38</v>
      </c>
      <c r="B19" s="24">
        <v>100445</v>
      </c>
      <c r="C19" s="24">
        <v>18573</v>
      </c>
      <c r="D19" s="24">
        <v>64939</v>
      </c>
      <c r="E19" s="11">
        <f t="shared" si="14"/>
        <v>183957</v>
      </c>
      <c r="F19" s="14">
        <f t="shared" si="9"/>
        <v>8.0772465378438406E-4</v>
      </c>
      <c r="G19" s="16"/>
      <c r="H19" s="17">
        <f t="shared" si="15"/>
        <v>139.50694444444443</v>
      </c>
      <c r="I19" s="17">
        <f t="shared" si="16"/>
        <v>25.795833333333334</v>
      </c>
      <c r="J19" s="17">
        <f t="shared" si="17"/>
        <v>90.193055555555546</v>
      </c>
      <c r="K19" s="19">
        <f t="shared" si="18"/>
        <v>85.16527777777776</v>
      </c>
      <c r="N19" s="20">
        <v>300</v>
      </c>
    </row>
    <row r="20" spans="1:14" x14ac:dyDescent="0.25">
      <c r="A20" s="11" t="s">
        <v>39</v>
      </c>
      <c r="B20" s="23">
        <v>1287</v>
      </c>
      <c r="C20" s="23">
        <v>70</v>
      </c>
      <c r="D20" s="23">
        <v>322</v>
      </c>
      <c r="E20" s="11">
        <f t="shared" si="14"/>
        <v>1679</v>
      </c>
      <c r="F20" s="14">
        <f t="shared" si="9"/>
        <v>7.3722103192810322E-6</v>
      </c>
      <c r="H20" s="2">
        <f t="shared" si="15"/>
        <v>1.7875000000000001</v>
      </c>
      <c r="I20" s="2">
        <f t="shared" si="16"/>
        <v>9.7222222222222224E-2</v>
      </c>
      <c r="J20" s="2">
        <f t="shared" si="17"/>
        <v>0.44722222222222219</v>
      </c>
      <c r="K20" s="2">
        <f t="shared" si="18"/>
        <v>0.7773148148148149</v>
      </c>
    </row>
    <row r="21" spans="1:14" x14ac:dyDescent="0.25">
      <c r="A21" s="11" t="s">
        <v>40</v>
      </c>
      <c r="B21" s="23">
        <v>4419182</v>
      </c>
      <c r="C21" s="23">
        <v>4788019</v>
      </c>
      <c r="D21" s="23">
        <v>8697043</v>
      </c>
      <c r="E21" s="11">
        <f t="shared" si="14"/>
        <v>17904244</v>
      </c>
      <c r="F21" s="14">
        <f t="shared" si="9"/>
        <v>7.8614563654392802E-2</v>
      </c>
      <c r="H21" s="2">
        <f t="shared" si="15"/>
        <v>6137.7527777777777</v>
      </c>
      <c r="I21" s="2">
        <f t="shared" si="16"/>
        <v>6650.0263888888885</v>
      </c>
      <c r="J21" s="2">
        <f t="shared" si="17"/>
        <v>12079.22638888889</v>
      </c>
      <c r="K21" s="2">
        <f t="shared" si="18"/>
        <v>8289.0018518518536</v>
      </c>
    </row>
    <row r="22" spans="1:14" x14ac:dyDescent="0.25">
      <c r="A22" s="11" t="s">
        <v>41</v>
      </c>
      <c r="B22" s="23">
        <v>35496</v>
      </c>
      <c r="C22" s="23">
        <v>30062</v>
      </c>
      <c r="D22" s="23">
        <v>27281</v>
      </c>
      <c r="E22" s="11">
        <f t="shared" si="14"/>
        <v>92839</v>
      </c>
      <c r="F22" s="14">
        <f t="shared" si="9"/>
        <v>4.0764063956624883E-4</v>
      </c>
      <c r="H22" s="2">
        <f t="shared" si="15"/>
        <v>49.3</v>
      </c>
      <c r="I22" s="2">
        <f t="shared" si="16"/>
        <v>41.752777777777773</v>
      </c>
      <c r="J22" s="2">
        <f t="shared" si="17"/>
        <v>37.890277777777776</v>
      </c>
      <c r="K22" s="2">
        <f t="shared" si="18"/>
        <v>42.981018518518518</v>
      </c>
    </row>
    <row r="23" spans="1:14" x14ac:dyDescent="0.25">
      <c r="A23" s="11" t="s">
        <v>42</v>
      </c>
      <c r="B23" s="23">
        <v>3270010</v>
      </c>
      <c r="C23" s="23">
        <v>15303249</v>
      </c>
      <c r="D23" s="23">
        <v>3854039</v>
      </c>
      <c r="E23" s="11">
        <f t="shared" si="14"/>
        <v>22427298</v>
      </c>
      <c r="F23" s="14">
        <f t="shared" si="9"/>
        <v>9.8474543031084494E-2</v>
      </c>
      <c r="H23" s="2">
        <f t="shared" si="15"/>
        <v>4541.6805555555557</v>
      </c>
      <c r="I23" s="2">
        <f t="shared" si="16"/>
        <v>21254.512500000001</v>
      </c>
      <c r="J23" s="2">
        <f t="shared" si="17"/>
        <v>5352.8319444444451</v>
      </c>
      <c r="K23" s="2">
        <f t="shared" si="18"/>
        <v>10383.008333333333</v>
      </c>
      <c r="N23" s="20"/>
    </row>
    <row r="24" spans="1:14" x14ac:dyDescent="0.25">
      <c r="A24" s="15" t="s">
        <v>43</v>
      </c>
      <c r="B24" s="24"/>
      <c r="C24" s="24"/>
      <c r="D24" s="24"/>
      <c r="E24" s="11">
        <f t="shared" si="14"/>
        <v>0</v>
      </c>
      <c r="F24" s="14">
        <f t="shared" si="9"/>
        <v>0</v>
      </c>
      <c r="G24" s="16"/>
      <c r="H24" s="17">
        <f t="shared" si="15"/>
        <v>0</v>
      </c>
      <c r="I24" s="17">
        <f t="shared" si="16"/>
        <v>0</v>
      </c>
      <c r="J24" s="17">
        <f t="shared" si="17"/>
        <v>0</v>
      </c>
      <c r="K24" s="19">
        <f t="shared" si="18"/>
        <v>0</v>
      </c>
    </row>
    <row r="25" spans="1:14" x14ac:dyDescent="0.25">
      <c r="A25" s="11" t="s">
        <v>44</v>
      </c>
      <c r="B25" s="23">
        <v>8722</v>
      </c>
      <c r="C25" s="23">
        <v>1123</v>
      </c>
      <c r="D25" s="23">
        <v>100044</v>
      </c>
      <c r="E25" s="11">
        <f t="shared" si="14"/>
        <v>109889</v>
      </c>
      <c r="F25" s="14">
        <f t="shared" si="9"/>
        <v>4.8250435960421286E-4</v>
      </c>
      <c r="H25" s="2">
        <f>B25/24/30</f>
        <v>12.113888888888889</v>
      </c>
      <c r="I25" s="2">
        <f t="shared" si="16"/>
        <v>1.5597222222222222</v>
      </c>
      <c r="J25" s="2">
        <f t="shared" si="17"/>
        <v>138.94999999999999</v>
      </c>
      <c r="K25" s="2">
        <f t="shared" si="18"/>
        <v>50.874537037037037</v>
      </c>
    </row>
    <row r="26" spans="1:14" x14ac:dyDescent="0.25">
      <c r="A26" s="11" t="s">
        <v>45</v>
      </c>
      <c r="B26" s="23"/>
      <c r="C26" s="23"/>
      <c r="D26" s="23"/>
      <c r="E26" s="11">
        <f t="shared" si="14"/>
        <v>0</v>
      </c>
      <c r="F26" s="14">
        <f t="shared" si="9"/>
        <v>0</v>
      </c>
      <c r="H26" s="2">
        <f t="shared" ref="H26:H34" si="24">B26/24/30</f>
        <v>0</v>
      </c>
      <c r="I26" s="2">
        <f t="shared" ref="I26:I34" si="25">C26/24/30</f>
        <v>0</v>
      </c>
      <c r="J26" s="2">
        <f t="shared" ref="J26:J34" si="26">D26/24/30</f>
        <v>0</v>
      </c>
      <c r="K26" s="2">
        <f t="shared" si="18"/>
        <v>0</v>
      </c>
    </row>
    <row r="27" spans="1:14" x14ac:dyDescent="0.25">
      <c r="A27" s="11" t="s">
        <v>46</v>
      </c>
      <c r="B27" s="23">
        <v>346132</v>
      </c>
      <c r="C27" s="23">
        <v>0</v>
      </c>
      <c r="D27" s="23">
        <v>23464</v>
      </c>
      <c r="E27" s="11">
        <f t="shared" si="14"/>
        <v>369596</v>
      </c>
      <c r="F27" s="14">
        <f t="shared" si="9"/>
        <v>1.6228346903901087E-3</v>
      </c>
      <c r="H27" s="2">
        <f t="shared" si="24"/>
        <v>480.73888888888888</v>
      </c>
      <c r="I27" s="2">
        <f t="shared" si="25"/>
        <v>0</v>
      </c>
      <c r="J27" s="2">
        <f t="shared" si="26"/>
        <v>32.588888888888889</v>
      </c>
      <c r="K27" s="2">
        <f t="shared" si="18"/>
        <v>171.10925925925926</v>
      </c>
    </row>
    <row r="28" spans="1:14" x14ac:dyDescent="0.25">
      <c r="A28" s="15" t="s">
        <v>47</v>
      </c>
      <c r="B28" s="24">
        <v>2183954</v>
      </c>
      <c r="C28" s="24">
        <v>3782076</v>
      </c>
      <c r="D28" s="24">
        <v>4827108</v>
      </c>
      <c r="E28" s="11">
        <f t="shared" si="14"/>
        <v>10793138</v>
      </c>
      <c r="F28" s="14">
        <f t="shared" si="9"/>
        <v>4.7390877511032901E-2</v>
      </c>
      <c r="G28" s="16"/>
      <c r="H28" s="17">
        <f t="shared" si="24"/>
        <v>3033.2694444444442</v>
      </c>
      <c r="I28" s="17">
        <f t="shared" si="25"/>
        <v>5252.8833333333332</v>
      </c>
      <c r="J28" s="17">
        <f t="shared" si="26"/>
        <v>6704.3166666666666</v>
      </c>
      <c r="K28" s="19">
        <f t="shared" si="18"/>
        <v>4996.823148148148</v>
      </c>
      <c r="N28" s="20"/>
    </row>
    <row r="29" spans="1:14" ht="15.75" customHeight="1" x14ac:dyDescent="0.25">
      <c r="A29" s="11" t="s">
        <v>59</v>
      </c>
      <c r="B29" s="23"/>
      <c r="C29" s="23"/>
      <c r="D29" s="23"/>
      <c r="E29" s="11">
        <f t="shared" si="14"/>
        <v>0</v>
      </c>
      <c r="F29" s="14">
        <f t="shared" si="9"/>
        <v>0</v>
      </c>
      <c r="G29" s="12"/>
      <c r="H29" s="12">
        <f t="shared" si="24"/>
        <v>0</v>
      </c>
      <c r="I29" s="12">
        <f t="shared" si="25"/>
        <v>0</v>
      </c>
      <c r="J29" s="12">
        <f t="shared" si="26"/>
        <v>0</v>
      </c>
      <c r="K29" s="12">
        <f t="shared" si="18"/>
        <v>0</v>
      </c>
    </row>
    <row r="30" spans="1:14" x14ac:dyDescent="0.25">
      <c r="A30" s="15" t="s">
        <v>48</v>
      </c>
      <c r="B30" s="24"/>
      <c r="C30" s="24"/>
      <c r="D30" s="24"/>
      <c r="E30" s="11">
        <f t="shared" si="14"/>
        <v>0</v>
      </c>
      <c r="F30" s="14">
        <f t="shared" si="9"/>
        <v>0</v>
      </c>
      <c r="G30" s="16"/>
      <c r="H30" s="17">
        <f t="shared" si="24"/>
        <v>0</v>
      </c>
      <c r="I30" s="17">
        <f t="shared" si="25"/>
        <v>0</v>
      </c>
      <c r="J30" s="17">
        <f t="shared" si="26"/>
        <v>0</v>
      </c>
      <c r="K30" s="19">
        <f t="shared" si="18"/>
        <v>0</v>
      </c>
      <c r="N30">
        <v>100</v>
      </c>
    </row>
    <row r="31" spans="1:14" x14ac:dyDescent="0.25">
      <c r="A31" s="11" t="s">
        <v>49</v>
      </c>
      <c r="B31" s="23">
        <v>0</v>
      </c>
      <c r="C31" s="23">
        <v>1617235</v>
      </c>
      <c r="D31" s="23">
        <v>1670591</v>
      </c>
      <c r="E31" s="11">
        <f t="shared" si="14"/>
        <v>3287826</v>
      </c>
      <c r="F31" s="14">
        <f t="shared" si="9"/>
        <v>1.443629825205508E-2</v>
      </c>
      <c r="H31" s="2">
        <f t="shared" si="24"/>
        <v>0</v>
      </c>
      <c r="I31" s="2">
        <f t="shared" si="25"/>
        <v>2246.1597222222222</v>
      </c>
      <c r="J31" s="2">
        <f t="shared" si="26"/>
        <v>2320.2652777777776</v>
      </c>
      <c r="K31" s="2">
        <f t="shared" si="18"/>
        <v>1522.1416666666664</v>
      </c>
    </row>
    <row r="32" spans="1:14" x14ac:dyDescent="0.25">
      <c r="A32" s="11" t="s">
        <v>50</v>
      </c>
      <c r="B32" s="23"/>
      <c r="C32" s="23"/>
      <c r="D32" s="23"/>
      <c r="E32" s="11">
        <f t="shared" si="14"/>
        <v>0</v>
      </c>
      <c r="F32" s="14">
        <f t="shared" si="9"/>
        <v>0</v>
      </c>
      <c r="H32" s="2">
        <f t="shared" ref="H32:H33" si="27">B32/24/30</f>
        <v>0</v>
      </c>
      <c r="I32" s="2">
        <f t="shared" ref="I32:I33" si="28">C32/24/30</f>
        <v>0</v>
      </c>
      <c r="J32" s="2">
        <f t="shared" ref="J32:J33" si="29">D32/24/30</f>
        <v>0</v>
      </c>
      <c r="K32" s="2">
        <f t="shared" si="18"/>
        <v>0</v>
      </c>
    </row>
    <row r="33" spans="1:11" x14ac:dyDescent="0.25">
      <c r="A33" s="11" t="s">
        <v>51</v>
      </c>
      <c r="B33" s="23">
        <v>0</v>
      </c>
      <c r="C33" s="23">
        <v>0</v>
      </c>
      <c r="D33" s="23">
        <v>21</v>
      </c>
      <c r="E33" s="11">
        <f t="shared" si="14"/>
        <v>21</v>
      </c>
      <c r="F33" s="14">
        <f t="shared" si="9"/>
        <v>9.2207514416260682E-8</v>
      </c>
      <c r="H33" s="2">
        <f t="shared" si="27"/>
        <v>0</v>
      </c>
      <c r="I33" s="2">
        <f t="shared" si="28"/>
        <v>0</v>
      </c>
      <c r="J33" s="2">
        <f t="shared" si="29"/>
        <v>2.9166666666666667E-2</v>
      </c>
      <c r="K33" s="2">
        <f t="shared" si="18"/>
        <v>9.7222222222222224E-3</v>
      </c>
    </row>
    <row r="34" spans="1:11" x14ac:dyDescent="0.25">
      <c r="A34" s="10" t="s">
        <v>0</v>
      </c>
      <c r="B34" s="12">
        <f>SUM(B3:B33)</f>
        <v>96558480</v>
      </c>
      <c r="C34" s="12">
        <f t="shared" ref="C34:D34" si="30">SUM(C3:C33)</f>
        <v>77493564</v>
      </c>
      <c r="D34" s="12">
        <f t="shared" si="30"/>
        <v>53695121</v>
      </c>
      <c r="E34" s="11">
        <f t="shared" si="14"/>
        <v>227747165</v>
      </c>
      <c r="F34" s="10"/>
      <c r="H34" s="2">
        <f t="shared" si="24"/>
        <v>134109</v>
      </c>
      <c r="I34" s="2">
        <f t="shared" si="25"/>
        <v>107629.95</v>
      </c>
      <c r="J34" s="2">
        <f t="shared" si="26"/>
        <v>74576.556944444455</v>
      </c>
      <c r="K34" s="2">
        <f t="shared" si="18"/>
        <v>105438.50231481483</v>
      </c>
    </row>
    <row r="35" spans="1:11" x14ac:dyDescent="0.25">
      <c r="A35" s="10" t="s">
        <v>3</v>
      </c>
      <c r="B35" s="13">
        <f>B34/$E$34</f>
        <v>0.42397225888629614</v>
      </c>
      <c r="C35" s="13">
        <f t="shared" ref="C35:D35" si="31">C34/$E$34</f>
        <v>0.34026137712844856</v>
      </c>
      <c r="D35" s="13">
        <f t="shared" si="31"/>
        <v>0.23576636398525533</v>
      </c>
      <c r="E35" s="10"/>
    </row>
    <row r="62" spans="4:4" x14ac:dyDescent="0.25">
      <c r="D62" s="18"/>
    </row>
  </sheetData>
  <pageMargins left="0.7" right="0.7" top="0.75" bottom="0.75" header="0.3" footer="0.3"/>
  <pageSetup paperSize="9" orientation="portrait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workbookViewId="0">
      <selection activeCell="O10" sqref="O10"/>
    </sheetView>
  </sheetViews>
  <sheetFormatPr defaultRowHeight="15" x14ac:dyDescent="0.25"/>
  <cols>
    <col min="1" max="1" width="23.7109375" bestFit="1" customWidth="1"/>
    <col min="2" max="4" width="12" bestFit="1" customWidth="1"/>
    <col min="5" max="5" width="11" bestFit="1" customWidth="1"/>
    <col min="8" max="8" width="18" bestFit="1" customWidth="1"/>
    <col min="9" max="9" width="10" bestFit="1" customWidth="1"/>
    <col min="10" max="10" width="11" bestFit="1" customWidth="1"/>
    <col min="15" max="15" width="11" bestFit="1" customWidth="1"/>
  </cols>
  <sheetData>
    <row r="1" spans="1:15" x14ac:dyDescent="0.25">
      <c r="A1" t="s">
        <v>65</v>
      </c>
      <c r="B1" t="str">
        <f>ALICE!B2</f>
        <v>Jan</v>
      </c>
      <c r="C1" t="str">
        <f>ALICE!C2</f>
        <v>Feb</v>
      </c>
      <c r="D1" t="str">
        <f>ALICE!D2</f>
        <v>Mar</v>
      </c>
      <c r="E1" t="s">
        <v>0</v>
      </c>
      <c r="F1" t="s">
        <v>1</v>
      </c>
    </row>
    <row r="2" spans="1:15" x14ac:dyDescent="0.25">
      <c r="A2" t="s">
        <v>60</v>
      </c>
      <c r="B2" s="27">
        <v>133429732.6441</v>
      </c>
      <c r="C2" s="27">
        <v>142856546.15790001</v>
      </c>
      <c r="D2" s="27">
        <v>167276205.3267</v>
      </c>
      <c r="E2" s="2">
        <f>SUM(B2:D2)</f>
        <v>443562484.12870002</v>
      </c>
      <c r="F2" s="1">
        <f>E2/$E$6</f>
        <v>0.23654928900559888</v>
      </c>
      <c r="J2" s="3"/>
    </row>
    <row r="3" spans="1:15" x14ac:dyDescent="0.25">
      <c r="A3" t="s">
        <v>61</v>
      </c>
      <c r="B3" s="27">
        <v>205332143.91620001</v>
      </c>
      <c r="C3" s="27">
        <v>195566576.1288</v>
      </c>
      <c r="D3" s="27">
        <v>112459791.0888</v>
      </c>
      <c r="E3" s="2">
        <f t="shared" ref="E3:E5" si="0">SUM(B3:D3)</f>
        <v>513358511.13380003</v>
      </c>
      <c r="F3" s="1">
        <f t="shared" ref="F3:F5" si="1">E3/$E$6</f>
        <v>0.27377110364103485</v>
      </c>
      <c r="J3" s="3"/>
    </row>
    <row r="4" spans="1:15" x14ac:dyDescent="0.25">
      <c r="A4" t="s">
        <v>62</v>
      </c>
      <c r="B4" s="27">
        <v>125691807.1392</v>
      </c>
      <c r="C4" s="27">
        <v>212621314.77939999</v>
      </c>
      <c r="D4" s="27">
        <v>202668000.07690001</v>
      </c>
      <c r="E4" s="2">
        <f t="shared" si="0"/>
        <v>540981121.99549997</v>
      </c>
      <c r="F4" s="1">
        <f t="shared" si="1"/>
        <v>0.28850208111007974</v>
      </c>
      <c r="J4" s="3"/>
    </row>
    <row r="5" spans="1:15" x14ac:dyDescent="0.25">
      <c r="A5" t="s">
        <v>63</v>
      </c>
      <c r="B5" s="27">
        <v>129500710.20559999</v>
      </c>
      <c r="C5" s="27">
        <v>125979328.97930001</v>
      </c>
      <c r="D5" s="27">
        <v>121755519.9092</v>
      </c>
      <c r="E5" s="2">
        <f t="shared" si="0"/>
        <v>377235559.0941</v>
      </c>
      <c r="F5" s="1">
        <f t="shared" si="1"/>
        <v>0.20117752624328658</v>
      </c>
      <c r="J5" s="3"/>
    </row>
    <row r="6" spans="1:15" x14ac:dyDescent="0.25">
      <c r="A6" t="s">
        <v>0</v>
      </c>
      <c r="B6" s="2">
        <f>SUM(B2:B5)</f>
        <v>593954393.90509999</v>
      </c>
      <c r="C6" s="2">
        <f t="shared" ref="C6:E6" si="2">SUM(C2:C5)</f>
        <v>677023766.04540002</v>
      </c>
      <c r="D6" s="2">
        <f t="shared" si="2"/>
        <v>604159516.4016</v>
      </c>
      <c r="E6" s="2">
        <f t="shared" si="2"/>
        <v>1875137676.3520999</v>
      </c>
      <c r="J6" s="3"/>
    </row>
    <row r="7" spans="1:15" x14ac:dyDescent="0.25">
      <c r="A7" t="s">
        <v>3</v>
      </c>
      <c r="B7" s="1">
        <f>B6/$E$6</f>
        <v>0.31675241844672503</v>
      </c>
      <c r="C7" s="1">
        <f t="shared" ref="C7:D7" si="3">C6/$E$6</f>
        <v>0.36105283072466693</v>
      </c>
      <c r="D7" s="1">
        <f t="shared" si="3"/>
        <v>0.3221947508286081</v>
      </c>
    </row>
    <row r="8" spans="1:15" x14ac:dyDescent="0.25">
      <c r="H8" s="25" t="s">
        <v>66</v>
      </c>
      <c r="I8" s="25"/>
      <c r="J8" s="25"/>
      <c r="O8" t="s">
        <v>67</v>
      </c>
    </row>
    <row r="9" spans="1:15" x14ac:dyDescent="0.25">
      <c r="A9" t="s">
        <v>72</v>
      </c>
      <c r="B9" t="str">
        <f>B1</f>
        <v>Jan</v>
      </c>
      <c r="C9" t="str">
        <f t="shared" ref="C9:D9" si="4">C1</f>
        <v>Feb</v>
      </c>
      <c r="D9" t="str">
        <f t="shared" si="4"/>
        <v>Mar</v>
      </c>
      <c r="E9" t="s">
        <v>0</v>
      </c>
      <c r="F9" t="s">
        <v>1</v>
      </c>
      <c r="H9" s="25"/>
      <c r="I9" s="25" t="s">
        <v>0</v>
      </c>
      <c r="J9" s="25" t="s">
        <v>64</v>
      </c>
    </row>
    <row r="10" spans="1:15" x14ac:dyDescent="0.25">
      <c r="A10" t="s">
        <v>60</v>
      </c>
      <c r="B10" s="27">
        <v>139779679.24290001</v>
      </c>
      <c r="C10" s="27">
        <v>145145385.99540001</v>
      </c>
      <c r="D10" s="27">
        <v>169361309.4553</v>
      </c>
      <c r="E10" s="2">
        <f>SUM(B10:D10)</f>
        <v>454286374.69360006</v>
      </c>
      <c r="F10" s="1">
        <f>E10/$E$14</f>
        <v>0.21603007746466163</v>
      </c>
      <c r="H10" s="25" t="s">
        <v>60</v>
      </c>
      <c r="I10" s="25">
        <v>10723891</v>
      </c>
      <c r="J10" s="26">
        <f>I10/E10</f>
        <v>2.3606015054342937E-2</v>
      </c>
      <c r="O10" s="2">
        <f>E10-E2</f>
        <v>10723890.564900041</v>
      </c>
    </row>
    <row r="11" spans="1:15" x14ac:dyDescent="0.25">
      <c r="A11" t="s">
        <v>61</v>
      </c>
      <c r="B11" s="27">
        <v>222247646.22310001</v>
      </c>
      <c r="C11" s="27">
        <v>203179170.71160001</v>
      </c>
      <c r="D11" s="27">
        <v>119165126.94329999</v>
      </c>
      <c r="E11" s="2">
        <f t="shared" ref="E11:E13" si="5">SUM(B11:D11)</f>
        <v>544591943.87800002</v>
      </c>
      <c r="F11" s="1">
        <f t="shared" ref="F11:F13" si="6">E11/$E$14</f>
        <v>0.25897373633964815</v>
      </c>
      <c r="H11" s="25" t="s">
        <v>61</v>
      </c>
      <c r="I11" s="25">
        <v>31233433</v>
      </c>
      <c r="J11" s="26">
        <f t="shared" ref="J11:J14" si="7">I11/E11</f>
        <v>5.7351992351537505E-2</v>
      </c>
      <c r="O11" s="2">
        <f t="shared" ref="O11:O14" si="8">E11-E3</f>
        <v>31233432.744199991</v>
      </c>
    </row>
    <row r="12" spans="1:15" x14ac:dyDescent="0.25">
      <c r="A12" t="s">
        <v>62</v>
      </c>
      <c r="B12" s="27">
        <v>181375847.0415</v>
      </c>
      <c r="C12" s="27">
        <v>271784914.28479999</v>
      </c>
      <c r="D12" s="27">
        <v>240319839.33610001</v>
      </c>
      <c r="E12" s="2">
        <f t="shared" si="5"/>
        <v>693480600.66240001</v>
      </c>
      <c r="F12" s="1">
        <f t="shared" si="6"/>
        <v>0.32977583354196266</v>
      </c>
      <c r="H12" s="25" t="s">
        <v>62</v>
      </c>
      <c r="I12" s="25">
        <v>152499479</v>
      </c>
      <c r="J12" s="26">
        <f t="shared" si="7"/>
        <v>0.21990446287082188</v>
      </c>
      <c r="O12" s="2">
        <f t="shared" si="8"/>
        <v>152499478.66690004</v>
      </c>
    </row>
    <row r="13" spans="1:15" x14ac:dyDescent="0.25">
      <c r="A13" t="s">
        <v>63</v>
      </c>
      <c r="B13" s="27">
        <v>147109699.0372</v>
      </c>
      <c r="C13" s="27">
        <v>134407859.79339999</v>
      </c>
      <c r="D13" s="27">
        <v>129008361.0519</v>
      </c>
      <c r="E13" s="2">
        <f t="shared" si="5"/>
        <v>410525919.88250005</v>
      </c>
      <c r="F13" s="1">
        <f t="shared" si="6"/>
        <v>0.19522035265372742</v>
      </c>
      <c r="H13" s="25" t="s">
        <v>63</v>
      </c>
      <c r="I13" s="25">
        <v>33290361</v>
      </c>
      <c r="J13" s="26">
        <f t="shared" si="7"/>
        <v>8.10919832041989E-2</v>
      </c>
      <c r="O13" s="2">
        <f t="shared" si="8"/>
        <v>33290360.788400054</v>
      </c>
    </row>
    <row r="14" spans="1:15" x14ac:dyDescent="0.25">
      <c r="A14" t="s">
        <v>0</v>
      </c>
      <c r="B14" s="2">
        <f>SUM(B10:B13)</f>
        <v>690512871.54470003</v>
      </c>
      <c r="C14" s="2">
        <f t="shared" ref="C14" si="9">SUM(C10:C13)</f>
        <v>754517330.78520012</v>
      </c>
      <c r="D14" s="2">
        <f t="shared" ref="D14" si="10">SUM(D10:D13)</f>
        <v>657854636.78659999</v>
      </c>
      <c r="E14" s="2">
        <f t="shared" ref="E14" si="11">SUM(E10:E13)</f>
        <v>2102884839.1165004</v>
      </c>
      <c r="H14" s="25" t="s">
        <v>0</v>
      </c>
      <c r="I14" s="25">
        <f>SUM(I10:I13)</f>
        <v>227747164</v>
      </c>
      <c r="J14" s="26">
        <f t="shared" si="7"/>
        <v>0.10830225210795899</v>
      </c>
      <c r="O14" s="2">
        <f t="shared" si="8"/>
        <v>227747162.76440048</v>
      </c>
    </row>
    <row r="15" spans="1:15" x14ac:dyDescent="0.25">
      <c r="A15" t="s">
        <v>3</v>
      </c>
      <c r="B15" s="1">
        <f>B14/$E$14</f>
        <v>0.32836456790225849</v>
      </c>
      <c r="C15" s="1">
        <f t="shared" ref="C15:D15" si="12">C14/$E$14</f>
        <v>0.35880107020135288</v>
      </c>
      <c r="D15" s="1">
        <f t="shared" si="12"/>
        <v>0.31283436189638852</v>
      </c>
    </row>
    <row r="17" spans="4:5" x14ac:dyDescent="0.25">
      <c r="D17" s="2"/>
      <c r="E17" s="2"/>
    </row>
    <row r="18" spans="4:5" x14ac:dyDescent="0.25">
      <c r="E18" s="2"/>
    </row>
    <row r="19" spans="4:5" x14ac:dyDescent="0.25">
      <c r="E19" s="2"/>
    </row>
    <row r="20" spans="4:5" x14ac:dyDescent="0.25">
      <c r="E20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Summary</vt:lpstr>
      <vt:lpstr>ALICE</vt:lpstr>
      <vt:lpstr>ATLAS</vt:lpstr>
      <vt:lpstr>CMS</vt:lpstr>
      <vt:lpstr>LHCb</vt:lpstr>
      <vt:lpstr>Non-LHC Summary</vt:lpstr>
      <vt:lpstr>Non-LHC % HS06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Gronbech</dc:creator>
  <cp:lastModifiedBy>Peter Gronbech</cp:lastModifiedBy>
  <cp:lastPrinted>2021-11-15T11:24:41Z</cp:lastPrinted>
  <dcterms:created xsi:type="dcterms:W3CDTF">2018-10-09T15:37:44Z</dcterms:created>
  <dcterms:modified xsi:type="dcterms:W3CDTF">2024-04-11T13:11:25Z</dcterms:modified>
</cp:coreProperties>
</file>