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:\files\excel\PMB\T1 Resources Meeting\"/>
    </mc:Choice>
  </mc:AlternateContent>
  <xr:revisionPtr revIDLastSave="0" documentId="13_ncr:1_{5EF7D240-8BE8-487E-BC61-D531C553758E}" xr6:coauthVersionLast="47" xr6:coauthVersionMax="47" xr10:uidLastSave="{00000000-0000-0000-0000-000000000000}"/>
  <bookViews>
    <workbookView xWindow="5520" yWindow="1695" windowWidth="30825" windowHeight="18705" activeTab="5" xr2:uid="{00000000-000D-0000-FFFF-FFFF00000000}"/>
  </bookViews>
  <sheets>
    <sheet name="Summary" sheetId="5" r:id="rId1"/>
    <sheet name="ALICE" sheetId="1" r:id="rId2"/>
    <sheet name="ATLAS" sheetId="2" r:id="rId3"/>
    <sheet name="CMS" sheetId="3" r:id="rId4"/>
    <sheet name="LHCb" sheetId="4" r:id="rId5"/>
    <sheet name="Non-LHC Summary" sheetId="7" r:id="rId6"/>
    <sheet name="Non-LHC % HS06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5" i="7" l="1"/>
  <c r="X15" i="7"/>
  <c r="W15" i="7"/>
  <c r="Y15" i="7" s="1"/>
  <c r="V15" i="7"/>
  <c r="E15" i="7"/>
  <c r="J15" i="7"/>
  <c r="I15" i="7"/>
  <c r="H15" i="7"/>
  <c r="K15" i="7" s="1"/>
  <c r="S11" i="7"/>
  <c r="X11" i="7"/>
  <c r="W11" i="7"/>
  <c r="V11" i="7"/>
  <c r="Q2" i="7"/>
  <c r="W2" i="7" s="1"/>
  <c r="R2" i="7"/>
  <c r="X2" i="7" s="1"/>
  <c r="P2" i="7"/>
  <c r="V2" i="7" s="1"/>
  <c r="C2" i="7"/>
  <c r="D2" i="7"/>
  <c r="B2" i="7"/>
  <c r="H2" i="7" s="1"/>
  <c r="I2" i="7"/>
  <c r="J2" i="7"/>
  <c r="R33" i="7"/>
  <c r="Q33" i="7"/>
  <c r="P33" i="7"/>
  <c r="X32" i="7"/>
  <c r="W32" i="7"/>
  <c r="V32" i="7"/>
  <c r="S32" i="7"/>
  <c r="X31" i="7"/>
  <c r="W31" i="7"/>
  <c r="V31" i="7"/>
  <c r="S31" i="7"/>
  <c r="X30" i="7"/>
  <c r="W30" i="7"/>
  <c r="V30" i="7"/>
  <c r="S30" i="7"/>
  <c r="X29" i="7"/>
  <c r="W29" i="7"/>
  <c r="V29" i="7"/>
  <c r="Y29" i="7" s="1"/>
  <c r="S29" i="7"/>
  <c r="X28" i="7"/>
  <c r="W28" i="7"/>
  <c r="V28" i="7"/>
  <c r="Y28" i="7" s="1"/>
  <c r="S28" i="7"/>
  <c r="X27" i="7"/>
  <c r="W27" i="7"/>
  <c r="V27" i="7"/>
  <c r="S27" i="7"/>
  <c r="X26" i="7"/>
  <c r="W26" i="7"/>
  <c r="V26" i="7"/>
  <c r="S26" i="7"/>
  <c r="X25" i="7"/>
  <c r="W25" i="7"/>
  <c r="V25" i="7"/>
  <c r="S25" i="7"/>
  <c r="X24" i="7"/>
  <c r="W24" i="7"/>
  <c r="V24" i="7"/>
  <c r="S24" i="7"/>
  <c r="X23" i="7"/>
  <c r="W23" i="7"/>
  <c r="V23" i="7"/>
  <c r="Y23" i="7" s="1"/>
  <c r="S23" i="7"/>
  <c r="X22" i="7"/>
  <c r="W22" i="7"/>
  <c r="V22" i="7"/>
  <c r="Y22" i="7" s="1"/>
  <c r="S22" i="7"/>
  <c r="X21" i="7"/>
  <c r="W21" i="7"/>
  <c r="V21" i="7"/>
  <c r="S21" i="7"/>
  <c r="X20" i="7"/>
  <c r="W20" i="7"/>
  <c r="V20" i="7"/>
  <c r="S20" i="7"/>
  <c r="X19" i="7"/>
  <c r="W19" i="7"/>
  <c r="V19" i="7"/>
  <c r="S19" i="7"/>
  <c r="X18" i="7"/>
  <c r="W18" i="7"/>
  <c r="V18" i="7"/>
  <c r="S18" i="7"/>
  <c r="X17" i="7"/>
  <c r="W17" i="7"/>
  <c r="V17" i="7"/>
  <c r="Y17" i="7" s="1"/>
  <c r="S17" i="7"/>
  <c r="X16" i="7"/>
  <c r="W16" i="7"/>
  <c r="V16" i="7"/>
  <c r="Y16" i="7" s="1"/>
  <c r="S16" i="7"/>
  <c r="X14" i="7"/>
  <c r="W14" i="7"/>
  <c r="V14" i="7"/>
  <c r="S14" i="7"/>
  <c r="X13" i="7"/>
  <c r="W13" i="7"/>
  <c r="V13" i="7"/>
  <c r="S13" i="7"/>
  <c r="X12" i="7"/>
  <c r="W12" i="7"/>
  <c r="V12" i="7"/>
  <c r="S12" i="7"/>
  <c r="X10" i="7"/>
  <c r="W10" i="7"/>
  <c r="V10" i="7"/>
  <c r="S10" i="7"/>
  <c r="X9" i="7"/>
  <c r="W9" i="7"/>
  <c r="V9" i="7"/>
  <c r="Y9" i="7" s="1"/>
  <c r="S9" i="7"/>
  <c r="X8" i="7"/>
  <c r="W8" i="7"/>
  <c r="V8" i="7"/>
  <c r="Y8" i="7" s="1"/>
  <c r="S8" i="7"/>
  <c r="X7" i="7"/>
  <c r="W7" i="7"/>
  <c r="V7" i="7"/>
  <c r="S7" i="7"/>
  <c r="X6" i="7"/>
  <c r="W6" i="7"/>
  <c r="V6" i="7"/>
  <c r="S6" i="7"/>
  <c r="X5" i="7"/>
  <c r="W5" i="7"/>
  <c r="V5" i="7"/>
  <c r="Y5" i="7" s="1"/>
  <c r="S5" i="7"/>
  <c r="X4" i="7"/>
  <c r="W4" i="7"/>
  <c r="V4" i="7"/>
  <c r="S4" i="7"/>
  <c r="X3" i="7"/>
  <c r="W3" i="7"/>
  <c r="V3" i="7"/>
  <c r="Y3" i="7" s="1"/>
  <c r="S3" i="7"/>
  <c r="C5" i="1"/>
  <c r="D5" i="1"/>
  <c r="B5" i="1"/>
  <c r="B7" i="1"/>
  <c r="E22" i="7"/>
  <c r="J22" i="7"/>
  <c r="I22" i="7"/>
  <c r="H22" i="7"/>
  <c r="C33" i="7"/>
  <c r="I33" i="7" s="1"/>
  <c r="D33" i="7"/>
  <c r="J33" i="7" s="1"/>
  <c r="B33" i="7"/>
  <c r="H4" i="7"/>
  <c r="I4" i="7"/>
  <c r="J4" i="7"/>
  <c r="E4" i="7"/>
  <c r="J28" i="7"/>
  <c r="C1" i="8"/>
  <c r="C9" i="8" s="1"/>
  <c r="D1" i="8"/>
  <c r="D9" i="8" s="1"/>
  <c r="B1" i="8"/>
  <c r="B9" i="8" s="1"/>
  <c r="E3" i="7"/>
  <c r="H3" i="7"/>
  <c r="I3" i="7"/>
  <c r="J3" i="7"/>
  <c r="E12" i="7"/>
  <c r="J12" i="7"/>
  <c r="I12" i="7"/>
  <c r="H12" i="7"/>
  <c r="H5" i="7"/>
  <c r="I5" i="7"/>
  <c r="J5" i="7"/>
  <c r="E5" i="7"/>
  <c r="D14" i="8"/>
  <c r="C14" i="8"/>
  <c r="B14" i="8"/>
  <c r="E13" i="8"/>
  <c r="J13" i="8" s="1"/>
  <c r="E12" i="8"/>
  <c r="J12" i="8" s="1"/>
  <c r="E11" i="8"/>
  <c r="J11" i="8" s="1"/>
  <c r="E10" i="8"/>
  <c r="J10" i="8" s="1"/>
  <c r="C6" i="8"/>
  <c r="D6" i="8"/>
  <c r="B6" i="8"/>
  <c r="E3" i="8"/>
  <c r="E4" i="8"/>
  <c r="E5" i="8"/>
  <c r="E2" i="8"/>
  <c r="H7" i="4"/>
  <c r="I7" i="4" s="1"/>
  <c r="E3" i="4"/>
  <c r="E4" i="4"/>
  <c r="E5" i="4"/>
  <c r="O7" i="3"/>
  <c r="P7" i="3" s="1"/>
  <c r="G7" i="5" s="1"/>
  <c r="O7" i="2"/>
  <c r="H7" i="2"/>
  <c r="H7" i="3"/>
  <c r="I7" i="3" s="1"/>
  <c r="I14" i="8"/>
  <c r="I7" i="2"/>
  <c r="E28" i="7"/>
  <c r="I28" i="7"/>
  <c r="H28" i="7"/>
  <c r="E6" i="7"/>
  <c r="E7" i="7"/>
  <c r="E8" i="7"/>
  <c r="E9" i="7"/>
  <c r="E10" i="7"/>
  <c r="E13" i="7"/>
  <c r="E14" i="7"/>
  <c r="E16" i="7"/>
  <c r="E17" i="7"/>
  <c r="E18" i="7"/>
  <c r="E19" i="7"/>
  <c r="E20" i="7"/>
  <c r="E21" i="7"/>
  <c r="E23" i="7"/>
  <c r="E24" i="7"/>
  <c r="E25" i="7"/>
  <c r="E26" i="7"/>
  <c r="E27" i="7"/>
  <c r="E29" i="7"/>
  <c r="E30" i="7"/>
  <c r="E31" i="7"/>
  <c r="E32" i="7"/>
  <c r="H31" i="7"/>
  <c r="I31" i="7"/>
  <c r="J31" i="7"/>
  <c r="H32" i="7"/>
  <c r="I32" i="7"/>
  <c r="J32" i="7"/>
  <c r="H25" i="7"/>
  <c r="I25" i="7"/>
  <c r="J25" i="7"/>
  <c r="H26" i="7"/>
  <c r="I26" i="7"/>
  <c r="J26" i="7"/>
  <c r="H27" i="7"/>
  <c r="I27" i="7"/>
  <c r="J27" i="7"/>
  <c r="H29" i="7"/>
  <c r="I29" i="7"/>
  <c r="J29" i="7"/>
  <c r="H30" i="7"/>
  <c r="I30" i="7"/>
  <c r="J30" i="7"/>
  <c r="H6" i="7"/>
  <c r="I6" i="7"/>
  <c r="J6" i="7"/>
  <c r="H7" i="7"/>
  <c r="I7" i="7"/>
  <c r="J7" i="7"/>
  <c r="H8" i="7"/>
  <c r="I8" i="7"/>
  <c r="J8" i="7"/>
  <c r="H9" i="7"/>
  <c r="I9" i="7"/>
  <c r="J9" i="7"/>
  <c r="H10" i="7"/>
  <c r="I10" i="7"/>
  <c r="J10" i="7"/>
  <c r="H13" i="7"/>
  <c r="I13" i="7"/>
  <c r="J13" i="7"/>
  <c r="H14" i="7"/>
  <c r="I14" i="7"/>
  <c r="J14" i="7"/>
  <c r="H16" i="7"/>
  <c r="I16" i="7"/>
  <c r="J16" i="7"/>
  <c r="H17" i="7"/>
  <c r="I17" i="7"/>
  <c r="J17" i="7"/>
  <c r="H18" i="7"/>
  <c r="I18" i="7"/>
  <c r="J18" i="7"/>
  <c r="H19" i="7"/>
  <c r="I19" i="7"/>
  <c r="J19" i="7"/>
  <c r="H20" i="7"/>
  <c r="I20" i="7"/>
  <c r="J20" i="7"/>
  <c r="H21" i="7"/>
  <c r="I21" i="7"/>
  <c r="J21" i="7"/>
  <c r="H23" i="7"/>
  <c r="I23" i="7"/>
  <c r="J23" i="7"/>
  <c r="H24" i="7"/>
  <c r="I24" i="7"/>
  <c r="J24" i="7"/>
  <c r="P4" i="1"/>
  <c r="M5" i="1"/>
  <c r="I4" i="1"/>
  <c r="B2" i="4"/>
  <c r="C2" i="4"/>
  <c r="D2" i="4"/>
  <c r="E6" i="4"/>
  <c r="C7" i="4"/>
  <c r="D7" i="4"/>
  <c r="B7" i="4"/>
  <c r="E5" i="3"/>
  <c r="E6" i="3"/>
  <c r="E4" i="3"/>
  <c r="E3" i="3"/>
  <c r="K3" i="3" s="1"/>
  <c r="C7" i="3"/>
  <c r="D7" i="3"/>
  <c r="B7" i="3"/>
  <c r="C7" i="2"/>
  <c r="D7" i="2"/>
  <c r="B7" i="2"/>
  <c r="E4" i="2"/>
  <c r="E5" i="2"/>
  <c r="E6" i="2"/>
  <c r="E3" i="2"/>
  <c r="E4" i="1"/>
  <c r="E3" i="1"/>
  <c r="C2" i="3"/>
  <c r="D2" i="3"/>
  <c r="B2" i="3"/>
  <c r="C2" i="2"/>
  <c r="D2" i="2"/>
  <c r="B2" i="2"/>
  <c r="M7" i="2"/>
  <c r="M7" i="3"/>
  <c r="M7" i="4"/>
  <c r="O7" i="4"/>
  <c r="P6" i="4"/>
  <c r="P5" i="4"/>
  <c r="P4" i="4"/>
  <c r="P3" i="4"/>
  <c r="P6" i="3"/>
  <c r="P3" i="3"/>
  <c r="P3" i="2"/>
  <c r="P4" i="2"/>
  <c r="P6" i="2"/>
  <c r="O5" i="1"/>
  <c r="P5" i="1"/>
  <c r="C7" i="5" s="1"/>
  <c r="I6" i="4"/>
  <c r="I5" i="4"/>
  <c r="I4" i="4"/>
  <c r="I3" i="4"/>
  <c r="I6" i="3"/>
  <c r="I3" i="3"/>
  <c r="I6" i="2"/>
  <c r="I3" i="2"/>
  <c r="H5" i="1"/>
  <c r="I5" i="1" s="1"/>
  <c r="I5" i="2"/>
  <c r="I4" i="2"/>
  <c r="P5" i="2"/>
  <c r="AA15" i="7" l="1"/>
  <c r="K4" i="4"/>
  <c r="K3" i="4"/>
  <c r="P7" i="4"/>
  <c r="I7" i="5" s="1"/>
  <c r="Y27" i="7"/>
  <c r="Y21" i="7"/>
  <c r="Y31" i="7"/>
  <c r="O10" i="8"/>
  <c r="P10" i="8" s="1"/>
  <c r="Y11" i="7"/>
  <c r="AA11" i="7" s="1"/>
  <c r="Y30" i="7"/>
  <c r="Y18" i="7"/>
  <c r="Y6" i="7"/>
  <c r="Y13" i="7"/>
  <c r="Y20" i="7"/>
  <c r="Y26" i="7"/>
  <c r="Y25" i="7"/>
  <c r="Y19" i="7"/>
  <c r="Y12" i="7"/>
  <c r="Y7" i="7"/>
  <c r="Y14" i="7"/>
  <c r="Y32" i="7"/>
  <c r="Y4" i="7"/>
  <c r="Y10" i="7"/>
  <c r="Y24" i="7"/>
  <c r="S33" i="7"/>
  <c r="V33" i="7"/>
  <c r="W33" i="7"/>
  <c r="X33" i="7"/>
  <c r="K22" i="7"/>
  <c r="AA22" i="7" s="1"/>
  <c r="P7" i="2"/>
  <c r="E7" i="5" s="1"/>
  <c r="K3" i="2"/>
  <c r="K6" i="2"/>
  <c r="K4" i="2"/>
  <c r="K4" i="7"/>
  <c r="K29" i="7"/>
  <c r="AA29" i="7" s="1"/>
  <c r="K31" i="7"/>
  <c r="AA31" i="7" s="1"/>
  <c r="K16" i="7"/>
  <c r="AA16" i="7" s="1"/>
  <c r="K24" i="7"/>
  <c r="K5" i="4"/>
  <c r="E5" i="1"/>
  <c r="F3" i="1" s="1"/>
  <c r="K21" i="7"/>
  <c r="K28" i="7"/>
  <c r="AA28" i="7" s="1"/>
  <c r="E7" i="4"/>
  <c r="F4" i="4" s="1"/>
  <c r="K6" i="4"/>
  <c r="E14" i="8"/>
  <c r="C15" i="8" s="1"/>
  <c r="K5" i="2"/>
  <c r="K20" i="7"/>
  <c r="K17" i="7"/>
  <c r="AA17" i="7" s="1"/>
  <c r="K14" i="7"/>
  <c r="K12" i="7"/>
  <c r="K9" i="7"/>
  <c r="AA9" i="7" s="1"/>
  <c r="K6" i="7"/>
  <c r="K5" i="7"/>
  <c r="AA5" i="7" s="1"/>
  <c r="O13" i="8"/>
  <c r="P13" i="8" s="1"/>
  <c r="E6" i="8"/>
  <c r="F4" i="8" s="1"/>
  <c r="O11" i="8"/>
  <c r="P11" i="8" s="1"/>
  <c r="O12" i="8"/>
  <c r="P12" i="8" s="1"/>
  <c r="K32" i="7"/>
  <c r="K30" i="7"/>
  <c r="K27" i="7"/>
  <c r="K26" i="7"/>
  <c r="K25" i="7"/>
  <c r="K23" i="7"/>
  <c r="AA23" i="7" s="1"/>
  <c r="K19" i="7"/>
  <c r="K18" i="7"/>
  <c r="AA18" i="7" s="1"/>
  <c r="K13" i="7"/>
  <c r="K10" i="7"/>
  <c r="K8" i="7"/>
  <c r="AA8" i="7" s="1"/>
  <c r="K7" i="7"/>
  <c r="AA7" i="7" s="1"/>
  <c r="E33" i="7"/>
  <c r="T15" i="7" s="1"/>
  <c r="H33" i="7"/>
  <c r="K33" i="7" s="1"/>
  <c r="K3" i="7"/>
  <c r="AA3" i="7" s="1"/>
  <c r="E7" i="3"/>
  <c r="D8" i="3" s="1"/>
  <c r="E7" i="2"/>
  <c r="F3" i="2" s="1"/>
  <c r="K4" i="1"/>
  <c r="AA27" i="7" l="1"/>
  <c r="AA14" i="7"/>
  <c r="AA21" i="7"/>
  <c r="T30" i="7"/>
  <c r="F15" i="7"/>
  <c r="AA19" i="7"/>
  <c r="AA20" i="7"/>
  <c r="AA12" i="7"/>
  <c r="AA25" i="7"/>
  <c r="AA26" i="7"/>
  <c r="AA30" i="7"/>
  <c r="AA32" i="7"/>
  <c r="T20" i="7"/>
  <c r="T11" i="7"/>
  <c r="T25" i="7"/>
  <c r="AA10" i="7"/>
  <c r="AA13" i="7"/>
  <c r="T28" i="7"/>
  <c r="T22" i="7"/>
  <c r="T18" i="7"/>
  <c r="T10" i="7"/>
  <c r="AA24" i="7"/>
  <c r="T4" i="7"/>
  <c r="T9" i="7"/>
  <c r="Q34" i="7"/>
  <c r="T16" i="7"/>
  <c r="AA4" i="7"/>
  <c r="AA6" i="7"/>
  <c r="P34" i="7"/>
  <c r="T24" i="7"/>
  <c r="T19" i="7"/>
  <c r="T26" i="7"/>
  <c r="T14" i="7"/>
  <c r="T6" i="7"/>
  <c r="T12" i="7"/>
  <c r="T29" i="7"/>
  <c r="T23" i="7"/>
  <c r="T31" i="7"/>
  <c r="T17" i="7"/>
  <c r="T5" i="7"/>
  <c r="T3" i="7"/>
  <c r="R34" i="7"/>
  <c r="T21" i="7"/>
  <c r="T8" i="7"/>
  <c r="T27" i="7"/>
  <c r="T7" i="7"/>
  <c r="T32" i="7"/>
  <c r="T13" i="7"/>
  <c r="Y33" i="7"/>
  <c r="AA33" i="7" s="1"/>
  <c r="B15" i="8"/>
  <c r="J14" i="8"/>
  <c r="K7" i="5" s="1"/>
  <c r="F11" i="8"/>
  <c r="F12" i="8"/>
  <c r="F10" i="8"/>
  <c r="B8" i="4"/>
  <c r="F5" i="4"/>
  <c r="D15" i="8"/>
  <c r="F18" i="7"/>
  <c r="F22" i="7"/>
  <c r="D8" i="4"/>
  <c r="C6" i="1"/>
  <c r="K5" i="1"/>
  <c r="B7" i="5" s="1"/>
  <c r="B6" i="1"/>
  <c r="K7" i="2"/>
  <c r="D7" i="5" s="1"/>
  <c r="F4" i="2"/>
  <c r="K7" i="4"/>
  <c r="H7" i="5" s="1"/>
  <c r="F3" i="4"/>
  <c r="F6" i="2"/>
  <c r="F7" i="2" s="1"/>
  <c r="B8" i="2"/>
  <c r="C8" i="4"/>
  <c r="C8" i="2"/>
  <c r="D8" i="2"/>
  <c r="F5" i="2"/>
  <c r="F6" i="4"/>
  <c r="F13" i="8"/>
  <c r="F4" i="1"/>
  <c r="F5" i="1" s="1"/>
  <c r="D6" i="1"/>
  <c r="F2" i="8"/>
  <c r="C7" i="8"/>
  <c r="B7" i="8"/>
  <c r="D7" i="8"/>
  <c r="O14" i="8"/>
  <c r="P14" i="8" s="1"/>
  <c r="F5" i="8"/>
  <c r="F3" i="8"/>
  <c r="F3" i="7"/>
  <c r="F14" i="7"/>
  <c r="F28" i="7"/>
  <c r="F13" i="7"/>
  <c r="F32" i="7"/>
  <c r="F21" i="7"/>
  <c r="F25" i="7"/>
  <c r="F19" i="7"/>
  <c r="F5" i="7"/>
  <c r="F6" i="7"/>
  <c r="F12" i="7"/>
  <c r="B34" i="7"/>
  <c r="F23" i="7"/>
  <c r="F10" i="7"/>
  <c r="F16" i="7"/>
  <c r="F31" i="7"/>
  <c r="F30" i="7"/>
  <c r="F24" i="7"/>
  <c r="F9" i="7"/>
  <c r="F17" i="7"/>
  <c r="F8" i="7"/>
  <c r="F20" i="7"/>
  <c r="D34" i="7"/>
  <c r="F4" i="7"/>
  <c r="F26" i="7"/>
  <c r="C34" i="7"/>
  <c r="F27" i="7"/>
  <c r="F7" i="7"/>
  <c r="F29" i="7"/>
  <c r="F3" i="3"/>
  <c r="F5" i="3"/>
  <c r="K7" i="3"/>
  <c r="F7" i="5" s="1"/>
  <c r="C8" i="3"/>
  <c r="B8" i="3"/>
  <c r="F6" i="3"/>
  <c r="K6" i="3"/>
  <c r="F4" i="3"/>
  <c r="F7" i="3" l="1"/>
  <c r="E8" i="3"/>
  <c r="F7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Gronbech</author>
  </authors>
  <commentList>
    <comment ref="H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Taken from https://wlcg-cric.cern.ch/core/pledge/list/
</t>
        </r>
      </text>
    </comment>
    <comment ref="I4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24 hours *
number of days in 3 months 92 ish *
Pledge HS06</t>
        </r>
      </text>
    </comment>
    <comment ref="M4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From monit link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Gronbech</author>
  </authors>
  <commentList>
    <comment ref="H1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Taken from https://wlcg-cric.cern.ch/core/pledge/list/</t>
        </r>
      </text>
    </comment>
    <comment ref="M3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taken from Quarterly reporting where available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Gronbech</author>
  </authors>
  <commentList>
    <comment ref="H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Taken from https://wlcg-cric.cern.ch/core/pledge/list/</t>
        </r>
      </text>
    </comment>
    <comment ref="M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Total from Q322 q rep</t>
        </r>
      </text>
    </comment>
    <comment ref="M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Q423 Qrep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Gronbech</author>
  </authors>
  <commentList>
    <comment ref="H1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Taken from https://wlcg-cric.cern.ch/core/pledge/list/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Gronbech</author>
  </authors>
  <commentList>
    <comment ref="B1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Not HS06
or HS23 even…...</t>
        </r>
      </text>
    </comment>
    <comment ref="M3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All at Glasgow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Gronbech</author>
  </authors>
  <commentList>
    <comment ref="I8" authorId="0" shapeId="0" xr:uid="{0B5E2950-FE09-4CAE-B2EE-05E2F5F1599D}">
      <text>
        <r>
          <rPr>
            <b/>
            <sz val="9"/>
            <color indexed="81"/>
            <rFont val="Tahoma"/>
            <family val="2"/>
          </rPr>
          <t>Peter Gronbech:</t>
        </r>
        <r>
          <rPr>
            <sz val="9"/>
            <color indexed="81"/>
            <rFont val="Tahoma"/>
            <family val="2"/>
          </rPr>
          <t xml:space="preserve">
Custom selection all except 4 LHC vo's</t>
        </r>
      </text>
    </comment>
  </commentList>
</comments>
</file>

<file path=xl/sharedStrings.xml><?xml version="1.0" encoding="utf-8"?>
<sst xmlns="http://schemas.openxmlformats.org/spreadsheetml/2006/main" count="207" uniqueCount="84">
  <si>
    <t>Total</t>
  </si>
  <si>
    <t xml:space="preserve"> Percent</t>
  </si>
  <si>
    <t xml:space="preserve"> </t>
  </si>
  <si>
    <t>Percent</t>
  </si>
  <si>
    <t>ALICE</t>
  </si>
  <si>
    <t>Atlas</t>
  </si>
  <si>
    <t>UK-London-Tier2</t>
  </si>
  <si>
    <t>UK-NorthGrid</t>
  </si>
  <si>
    <t>UK-ScotGrid</t>
  </si>
  <si>
    <t>UK-SouthGrid</t>
  </si>
  <si>
    <t>cms</t>
  </si>
  <si>
    <t>lhcb</t>
  </si>
  <si>
    <t>Theretical max from pledge for quarter</t>
  </si>
  <si>
    <t>Disk Delivered</t>
  </si>
  <si>
    <t>Disk Pledged</t>
  </si>
  <si>
    <t>Percent delivered</t>
  </si>
  <si>
    <t xml:space="preserve">CPU Delivered </t>
  </si>
  <si>
    <t>CPU Delivered</t>
  </si>
  <si>
    <t>GridPP</t>
  </si>
  <si>
    <t>GridPP Total</t>
  </si>
  <si>
    <t>ATLAS</t>
  </si>
  <si>
    <t>CMS</t>
  </si>
  <si>
    <t>LHCb</t>
  </si>
  <si>
    <t xml:space="preserve">https://monit-grafana.cern.ch/d/mHqFLAbik/wlcg-storage-space-accounting?orgId=20&amp;var-vo=ALICE&amp;var-tier=All&amp;var-country=GB&amp;var-federation=All&amp;var-medium=Disk&amp;var-site=All&amp;var-service=All&amp;var-area=All&amp;var-groupby=site&amp;var-binning=1d </t>
  </si>
  <si>
    <t>https://monit-grafana.cern.ch/d/mHqFLAbik/wlcg-storage-space-accounting?orgId=20</t>
  </si>
  <si>
    <t>biomed</t>
  </si>
  <si>
    <t>clas12</t>
  </si>
  <si>
    <t>comet.j-parc.jp</t>
  </si>
  <si>
    <t>dteam</t>
  </si>
  <si>
    <t>dune</t>
  </si>
  <si>
    <t>fermilab</t>
  </si>
  <si>
    <t>gridpp</t>
  </si>
  <si>
    <t>ilc</t>
  </si>
  <si>
    <t>lsst</t>
  </si>
  <si>
    <t>lz</t>
  </si>
  <si>
    <t>mu3e.org</t>
  </si>
  <si>
    <t>na62.vo.gridpp.ac.uk</t>
  </si>
  <si>
    <t>ops</t>
  </si>
  <si>
    <t>pheno</t>
  </si>
  <si>
    <t>skatelescope.eu</t>
  </si>
  <si>
    <t>snoplus.snolab.ca</t>
  </si>
  <si>
    <t>t2k.org</t>
  </si>
  <si>
    <t>virgo</t>
  </si>
  <si>
    <t>vo.cta.in2p3.fr</t>
  </si>
  <si>
    <t>vo.moedal.org</t>
  </si>
  <si>
    <t>vo.northgrid.ac.uk</t>
  </si>
  <si>
    <t>vo.scotgrid.ac.uk</t>
  </si>
  <si>
    <t>VO</t>
  </si>
  <si>
    <t>CPUWallclockHrs</t>
  </si>
  <si>
    <t>Core Months</t>
  </si>
  <si>
    <t>(/24/30)</t>
  </si>
  <si>
    <t>IRIS Allocation</t>
  </si>
  <si>
    <t>Quarter Average</t>
  </si>
  <si>
    <t>Old data</t>
  </si>
  <si>
    <t>vo.complex-systems.eu</t>
  </si>
  <si>
    <t>London Tier 2</t>
  </si>
  <si>
    <t>NorthGrid</t>
  </si>
  <si>
    <t>ScotGrid</t>
  </si>
  <si>
    <t>SouthGrid</t>
  </si>
  <si>
    <t>Percentage</t>
  </si>
  <si>
    <t>ALL Non-LHC Vos</t>
  </si>
  <si>
    <t>crosscheck</t>
  </si>
  <si>
    <t>eucliduk.net</t>
  </si>
  <si>
    <t>Non-LHC Percentage</t>
  </si>
  <si>
    <t>Gluex</t>
  </si>
  <si>
    <t>none</t>
  </si>
  <si>
    <t>belle</t>
  </si>
  <si>
    <t>CPU in Wallclock Work HS23 Hours</t>
  </si>
  <si>
    <t>osg</t>
  </si>
  <si>
    <t>Disk reported by Monit</t>
  </si>
  <si>
    <t>Disk report by Monit</t>
  </si>
  <si>
    <t>enmr.eu</t>
  </si>
  <si>
    <t>Tier-1</t>
  </si>
  <si>
    <t>Tier-2</t>
  </si>
  <si>
    <t>Grand Total Quarter Average</t>
  </si>
  <si>
    <t>Q424</t>
  </si>
  <si>
    <t>LHC HS23 Wallclock hours</t>
  </si>
  <si>
    <t>hyperk.org</t>
  </si>
  <si>
    <t>April 25 onwards</t>
  </si>
  <si>
    <t>Pledge HS23</t>
  </si>
  <si>
    <t>Apr</t>
  </si>
  <si>
    <t>May</t>
  </si>
  <si>
    <t>Jun</t>
  </si>
  <si>
    <t>ALL HS23 Wallclock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</si>
</sst>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 applyNumberFormat="0" applyFill="0" applyBorder="0" applyAlignment="0" applyProtection="0"/>
  </cellStyleXfs>
  <cellXfs count="64">
    <xf numFmtId="0" fontId="0" fillId="0" borderId="0" xfId="0"/>
    <xf numFmtId="10" fontId="0" fillId="0" borderId="0" xfId="0" applyNumberFormat="1"/>
    <xf numFmtId="1" fontId="0" fillId="0" borderId="0" xfId="0" applyNumberFormat="1"/>
    <xf numFmtId="164" fontId="0" fillId="0" borderId="0" xfId="0" applyNumberFormat="1"/>
    <xf numFmtId="164" fontId="16" fillId="0" borderId="0" xfId="0" applyNumberFormat="1" applyFont="1"/>
    <xf numFmtId="0" fontId="0" fillId="33" borderId="0" xfId="0" applyFill="1"/>
    <xf numFmtId="0" fontId="20" fillId="0" borderId="0" xfId="42"/>
    <xf numFmtId="0" fontId="16" fillId="0" borderId="0" xfId="0" applyFont="1" applyAlignment="1">
      <alignment horizontal="center" vertical="center" wrapText="1"/>
    </xf>
    <xf numFmtId="17" fontId="0" fillId="0" borderId="0" xfId="0" applyNumberFormat="1"/>
    <xf numFmtId="17" fontId="16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6" fillId="0" borderId="0" xfId="0" applyFont="1" applyAlignment="1">
      <alignment vertical="center" wrapText="1"/>
    </xf>
    <xf numFmtId="3" fontId="0" fillId="0" borderId="0" xfId="0" applyNumberFormat="1" applyAlignment="1">
      <alignment vertical="center" wrapText="1"/>
    </xf>
    <xf numFmtId="10" fontId="0" fillId="0" borderId="0" xfId="0" applyNumberFormat="1" applyAlignment="1">
      <alignment vertical="center" wrapText="1"/>
    </xf>
    <xf numFmtId="10" fontId="16" fillId="0" borderId="0" xfId="0" applyNumberFormat="1" applyFont="1" applyAlignment="1">
      <alignment vertical="center" wrapText="1"/>
    </xf>
    <xf numFmtId="0" fontId="16" fillId="34" borderId="0" xfId="0" applyFont="1" applyFill="1" applyAlignment="1">
      <alignment vertical="center" wrapText="1"/>
    </xf>
    <xf numFmtId="0" fontId="0" fillId="34" borderId="0" xfId="0" applyFill="1"/>
    <xf numFmtId="1" fontId="0" fillId="34" borderId="0" xfId="0" applyNumberFormat="1" applyFill="1"/>
    <xf numFmtId="0" fontId="6" fillId="0" borderId="0" xfId="0" applyFont="1"/>
    <xf numFmtId="1" fontId="0" fillId="35" borderId="0" xfId="0" applyNumberFormat="1" applyFill="1"/>
    <xf numFmtId="0" fontId="0" fillId="36" borderId="0" xfId="0" applyFill="1"/>
    <xf numFmtId="0" fontId="0" fillId="0" borderId="0" xfId="0" applyFill="1"/>
    <xf numFmtId="1" fontId="0" fillId="33" borderId="0" xfId="0" applyNumberFormat="1" applyFill="1"/>
    <xf numFmtId="1" fontId="0" fillId="0" borderId="0" xfId="0" applyNumberFormat="1" applyAlignment="1">
      <alignment vertical="center" wrapText="1"/>
    </xf>
    <xf numFmtId="1" fontId="0" fillId="34" borderId="0" xfId="0" applyNumberFormat="1" applyFill="1" applyAlignment="1">
      <alignment vertical="center" wrapText="1"/>
    </xf>
    <xf numFmtId="0" fontId="0" fillId="37" borderId="0" xfId="0" applyFill="1"/>
    <xf numFmtId="10" fontId="0" fillId="37" borderId="0" xfId="0" applyNumberFormat="1" applyFill="1"/>
    <xf numFmtId="1" fontId="0" fillId="38" borderId="0" xfId="0" applyNumberFormat="1" applyFill="1"/>
    <xf numFmtId="0" fontId="16" fillId="0" borderId="0" xfId="0" applyFont="1" applyAlignment="1">
      <alignment horizontal="left" vertical="center" wrapText="1"/>
    </xf>
    <xf numFmtId="0" fontId="0" fillId="39" borderId="0" xfId="0" applyFill="1"/>
    <xf numFmtId="0" fontId="21" fillId="0" borderId="0" xfId="0" applyFont="1"/>
    <xf numFmtId="0" fontId="16" fillId="0" borderId="0" xfId="0" applyFont="1" applyFill="1" applyAlignment="1">
      <alignment vertical="center" wrapText="1"/>
    </xf>
    <xf numFmtId="1" fontId="0" fillId="0" borderId="0" xfId="0" applyNumberFormat="1" applyFill="1" applyAlignment="1">
      <alignment vertical="center" wrapText="1"/>
    </xf>
    <xf numFmtId="10" fontId="16" fillId="0" borderId="0" xfId="0" applyNumberFormat="1" applyFont="1" applyFill="1" applyAlignment="1">
      <alignment vertical="center" wrapText="1"/>
    </xf>
    <xf numFmtId="1" fontId="0" fillId="0" borderId="0" xfId="0" applyNumberFormat="1" applyFill="1"/>
    <xf numFmtId="0" fontId="16" fillId="0" borderId="0" xfId="0" applyFont="1"/>
    <xf numFmtId="1" fontId="16" fillId="0" borderId="0" xfId="0" applyNumberFormat="1" applyFont="1"/>
    <xf numFmtId="1" fontId="16" fillId="35" borderId="0" xfId="0" applyNumberFormat="1" applyFont="1" applyFill="1"/>
    <xf numFmtId="1" fontId="16" fillId="0" borderId="0" xfId="0" applyNumberFormat="1" applyFont="1" applyFill="1"/>
    <xf numFmtId="3" fontId="16" fillId="0" borderId="0" xfId="0" applyNumberFormat="1" applyFont="1" applyAlignment="1">
      <alignment vertical="center" wrapText="1"/>
    </xf>
    <xf numFmtId="0" fontId="22" fillId="40" borderId="0" xfId="0" applyFont="1" applyFill="1"/>
    <xf numFmtId="0" fontId="0" fillId="40" borderId="0" xfId="0" applyFill="1"/>
    <xf numFmtId="0" fontId="16" fillId="40" borderId="0" xfId="0" applyFont="1" applyFill="1" applyAlignment="1">
      <alignment horizontal="center" vertical="center" wrapText="1"/>
    </xf>
    <xf numFmtId="17" fontId="16" fillId="40" borderId="0" xfId="0" applyNumberFormat="1" applyFont="1" applyFill="1" applyAlignment="1">
      <alignment horizontal="center" vertical="center" wrapText="1"/>
    </xf>
    <xf numFmtId="17" fontId="0" fillId="40" borderId="0" xfId="0" applyNumberFormat="1" applyFill="1"/>
    <xf numFmtId="0" fontId="16" fillId="40" borderId="0" xfId="0" applyFont="1" applyFill="1"/>
    <xf numFmtId="0" fontId="16" fillId="40" borderId="0" xfId="0" applyFont="1" applyFill="1" applyAlignment="1">
      <alignment horizontal="left" vertical="center" wrapText="1"/>
    </xf>
    <xf numFmtId="1" fontId="0" fillId="40" borderId="0" xfId="0" applyNumberFormat="1" applyFill="1" applyAlignment="1">
      <alignment vertical="center" wrapText="1"/>
    </xf>
    <xf numFmtId="0" fontId="16" fillId="40" borderId="0" xfId="0" applyFont="1" applyFill="1" applyAlignment="1">
      <alignment vertical="center" wrapText="1"/>
    </xf>
    <xf numFmtId="10" fontId="16" fillId="40" borderId="0" xfId="0" applyNumberFormat="1" applyFont="1" applyFill="1" applyAlignment="1">
      <alignment vertical="center" wrapText="1"/>
    </xf>
    <xf numFmtId="1" fontId="0" fillId="40" borderId="0" xfId="0" applyNumberFormat="1" applyFill="1"/>
    <xf numFmtId="1" fontId="16" fillId="40" borderId="0" xfId="0" applyNumberFormat="1" applyFont="1" applyFill="1"/>
    <xf numFmtId="3" fontId="0" fillId="40" borderId="0" xfId="0" applyNumberFormat="1" applyFill="1" applyAlignment="1">
      <alignment vertical="center" wrapText="1"/>
    </xf>
    <xf numFmtId="3" fontId="16" fillId="40" borderId="0" xfId="0" applyNumberFormat="1" applyFont="1" applyFill="1" applyAlignment="1">
      <alignment vertical="center" wrapText="1"/>
    </xf>
    <xf numFmtId="0" fontId="0" fillId="40" borderId="0" xfId="0" applyFill="1" applyAlignment="1">
      <alignment vertical="center" wrapText="1"/>
    </xf>
    <xf numFmtId="10" fontId="0" fillId="40" borderId="0" xfId="0" applyNumberFormat="1" applyFill="1" applyAlignment="1">
      <alignment vertical="center" wrapText="1"/>
    </xf>
    <xf numFmtId="0" fontId="0" fillId="41" borderId="0" xfId="0" applyFill="1"/>
    <xf numFmtId="0" fontId="16" fillId="41" borderId="0" xfId="0" applyFont="1" applyFill="1"/>
    <xf numFmtId="1" fontId="0" fillId="41" borderId="0" xfId="0" applyNumberFormat="1" applyFill="1"/>
    <xf numFmtId="0" fontId="16" fillId="35" borderId="0" xfId="0" applyFont="1" applyFill="1" applyAlignment="1">
      <alignment vertical="center" wrapText="1"/>
    </xf>
    <xf numFmtId="1" fontId="0" fillId="35" borderId="0" xfId="0" applyNumberFormat="1" applyFill="1" applyAlignment="1">
      <alignment vertical="center" wrapText="1"/>
    </xf>
    <xf numFmtId="10" fontId="16" fillId="35" borderId="0" xfId="0" applyNumberFormat="1" applyFont="1" applyFill="1" applyAlignment="1">
      <alignment vertical="center" wrapText="1"/>
    </xf>
    <xf numFmtId="0" fontId="0" fillId="35" borderId="0" xfId="0" applyFill="1"/>
    <xf numFmtId="0" fontId="0" fillId="0" borderId="0" xfId="0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29FF8A"/>
        </patternFill>
      </fill>
    </dxf>
    <dxf>
      <fill>
        <patternFill>
          <bgColor rgb="FFFFC000"/>
        </patternFill>
      </fill>
    </dxf>
    <dxf>
      <fill>
        <patternFill>
          <bgColor rgb="FF29FF8A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29F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monit-grafana.cern.ch/d/mHqFLAbik/wlcg-storage-space-accounting?orgId=20" TargetMode="External"/><Relationship Id="rId1" Type="http://schemas.openxmlformats.org/officeDocument/2006/relationships/hyperlink" Target="https://monit-grafana.cern.ch/d/mHqFLAbik/wlcg-storage-space-accounting?orgId=20&amp;var-vo=ALICE&amp;var-tier=All&amp;var-country=GB&amp;var-federation=All&amp;var-medium=Disk&amp;var-site=All&amp;var-service=All&amp;var-area=All&amp;var-groupby=site&amp;var-binning=1d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7"/>
  <sheetViews>
    <sheetView workbookViewId="0">
      <selection activeCell="E21" sqref="E21"/>
    </sheetView>
  </sheetViews>
  <sheetFormatPr defaultRowHeight="15" x14ac:dyDescent="0.25"/>
  <cols>
    <col min="1" max="1" width="16" bestFit="1" customWidth="1"/>
    <col min="2" max="3" width="16" customWidth="1"/>
    <col min="4" max="4" width="13.85546875" bestFit="1" customWidth="1"/>
    <col min="5" max="5" width="14" bestFit="1" customWidth="1"/>
    <col min="6" max="6" width="13.85546875" bestFit="1" customWidth="1"/>
    <col min="7" max="7" width="14" bestFit="1" customWidth="1"/>
    <col min="8" max="8" width="13.85546875" bestFit="1" customWidth="1"/>
    <col min="9" max="9" width="14" bestFit="1" customWidth="1"/>
  </cols>
  <sheetData>
    <row r="1" spans="1:17" x14ac:dyDescent="0.25">
      <c r="A1" t="s">
        <v>75</v>
      </c>
      <c r="B1" s="63" t="s">
        <v>4</v>
      </c>
      <c r="C1" s="63"/>
      <c r="D1" s="63" t="s">
        <v>20</v>
      </c>
      <c r="E1" s="63"/>
      <c r="F1" s="63" t="s">
        <v>21</v>
      </c>
      <c r="G1" s="63"/>
      <c r="H1" s="63" t="s">
        <v>22</v>
      </c>
      <c r="I1" s="63"/>
      <c r="K1" s="63" t="s">
        <v>63</v>
      </c>
      <c r="L1" s="63"/>
    </row>
    <row r="2" spans="1:17" x14ac:dyDescent="0.25">
      <c r="B2" t="s">
        <v>17</v>
      </c>
      <c r="C2" t="s">
        <v>13</v>
      </c>
      <c r="D2" t="s">
        <v>17</v>
      </c>
      <c r="E2" t="s">
        <v>13</v>
      </c>
      <c r="F2" t="s">
        <v>17</v>
      </c>
      <c r="G2" t="s">
        <v>13</v>
      </c>
      <c r="H2" t="s">
        <v>17</v>
      </c>
      <c r="I2" t="s">
        <v>13</v>
      </c>
      <c r="K2" t="s">
        <v>17</v>
      </c>
    </row>
    <row r="3" spans="1:17" x14ac:dyDescent="0.25">
      <c r="A3" t="s">
        <v>18</v>
      </c>
    </row>
    <row r="7" spans="1:17" x14ac:dyDescent="0.25">
      <c r="A7" t="s">
        <v>19</v>
      </c>
      <c r="B7" s="3">
        <f>ALICE!K5</f>
        <v>1.1648933050004662</v>
      </c>
      <c r="C7" s="3">
        <f>ALICE!P5</f>
        <v>1.3550135501355014</v>
      </c>
      <c r="D7" s="3">
        <f>ATLAS!K7</f>
        <v>2.3287179087720316</v>
      </c>
      <c r="E7" s="3">
        <f>ATLAS!P7</f>
        <v>1.2435083026858353</v>
      </c>
      <c r="F7" s="3">
        <f>CMS!K7</f>
        <v>4.1778160370294399</v>
      </c>
      <c r="G7" s="3">
        <f>CMS!P7</f>
        <v>1.9807592303692148</v>
      </c>
      <c r="H7" s="3">
        <f>LHCb!K7</f>
        <v>1.7091570792900761</v>
      </c>
      <c r="I7" s="3">
        <f>LHCb!P7</f>
        <v>1.0014285714285713</v>
      </c>
      <c r="J7" s="3"/>
      <c r="K7" s="3">
        <f>'Non-LHC % HS06'!J14</f>
        <v>7.7116036973681398E-2</v>
      </c>
      <c r="L7" s="3"/>
      <c r="M7" s="3"/>
      <c r="N7" s="3"/>
      <c r="O7" s="3"/>
      <c r="P7" s="3"/>
      <c r="Q7" s="3"/>
    </row>
  </sheetData>
  <mergeCells count="5">
    <mergeCell ref="D1:E1"/>
    <mergeCell ref="F1:G1"/>
    <mergeCell ref="B1:C1"/>
    <mergeCell ref="H1:I1"/>
    <mergeCell ref="K1:L1"/>
  </mergeCells>
  <conditionalFormatting sqref="B7">
    <cfRule type="cellIs" dxfId="7" priority="4" operator="lessThan">
      <formula>1</formula>
    </cfRule>
    <cfRule type="cellIs" dxfId="6" priority="7" operator="greaterThanOrEqual">
      <formula>100%</formula>
    </cfRule>
  </conditionalFormatting>
  <conditionalFormatting sqref="C7:I7">
    <cfRule type="cellIs" dxfId="5" priority="2" operator="lessThan">
      <formula>1</formula>
    </cfRule>
    <cfRule type="cellIs" dxfId="4" priority="3" operator="greaterThanOrEqual">
      <formula>100%</formula>
    </cfRule>
  </conditionalFormatting>
  <conditionalFormatting sqref="K7">
    <cfRule type="cellIs" dxfId="3" priority="1" operator="greaterThanOrEqual">
      <formula>0.1</formula>
    </cfRule>
  </conditionalFormatting>
  <pageMargins left="0.7" right="0.7" top="0.75" bottom="0.75" header="0.3" footer="0.3"/>
  <pageSetup paperSize="9" scale="9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"/>
  <sheetViews>
    <sheetView workbookViewId="0">
      <selection activeCell="E4" sqref="E4"/>
    </sheetView>
  </sheetViews>
  <sheetFormatPr defaultRowHeight="15" x14ac:dyDescent="0.25"/>
  <cols>
    <col min="1" max="1" width="25.85546875" bestFit="1" customWidth="1"/>
    <col min="8" max="8" width="15.7109375" customWidth="1"/>
    <col min="9" max="9" width="36.140625" bestFit="1" customWidth="1"/>
    <col min="11" max="11" width="17.140625" customWidth="1"/>
    <col min="13" max="13" width="14" bestFit="1" customWidth="1"/>
    <col min="14" max="14" width="19.28515625" bestFit="1" customWidth="1"/>
    <col min="15" max="15" width="12.42578125" bestFit="1" customWidth="1"/>
    <col min="16" max="16" width="17" bestFit="1" customWidth="1"/>
  </cols>
  <sheetData>
    <row r="1" spans="1:16" x14ac:dyDescent="0.25">
      <c r="B1" t="s">
        <v>67</v>
      </c>
      <c r="H1" t="s">
        <v>78</v>
      </c>
    </row>
    <row r="2" spans="1:16" x14ac:dyDescent="0.25">
      <c r="A2" t="s">
        <v>4</v>
      </c>
      <c r="B2" t="s">
        <v>80</v>
      </c>
      <c r="C2" t="s">
        <v>81</v>
      </c>
      <c r="D2" t="s">
        <v>82</v>
      </c>
      <c r="E2" t="s">
        <v>0</v>
      </c>
      <c r="F2" t="s">
        <v>1</v>
      </c>
      <c r="G2" t="s">
        <v>2</v>
      </c>
      <c r="H2" t="s">
        <v>79</v>
      </c>
      <c r="I2" t="s">
        <v>12</v>
      </c>
      <c r="K2" t="s">
        <v>16</v>
      </c>
      <c r="M2" t="s">
        <v>13</v>
      </c>
      <c r="N2" t="s">
        <v>70</v>
      </c>
      <c r="O2" t="s">
        <v>14</v>
      </c>
      <c r="P2" t="s">
        <v>15</v>
      </c>
    </row>
    <row r="3" spans="1:16" x14ac:dyDescent="0.25">
      <c r="A3" t="s">
        <v>7</v>
      </c>
      <c r="B3" s="5"/>
      <c r="C3" s="5"/>
      <c r="D3" s="5"/>
      <c r="E3">
        <f>SUM(B3:D3)</f>
        <v>0</v>
      </c>
      <c r="F3" s="1">
        <f>E3/$E$5</f>
        <v>0</v>
      </c>
      <c r="K3" s="3"/>
    </row>
    <row r="4" spans="1:16" x14ac:dyDescent="0.25">
      <c r="A4" t="s">
        <v>9</v>
      </c>
      <c r="B4" s="5">
        <v>15013412</v>
      </c>
      <c r="C4" s="5">
        <v>16583001</v>
      </c>
      <c r="D4" s="5">
        <v>4387048</v>
      </c>
      <c r="E4">
        <f t="shared" ref="E4:E5" si="0">SUM(B4:D4)</f>
        <v>35983461</v>
      </c>
      <c r="F4" s="1">
        <f t="shared" ref="F4" si="1">E4/$E$5</f>
        <v>1</v>
      </c>
      <c r="H4" s="20">
        <v>13990</v>
      </c>
      <c r="I4">
        <f>24*92*H4</f>
        <v>30889920</v>
      </c>
      <c r="K4" s="3">
        <f>E4/I4</f>
        <v>1.1648933050004662</v>
      </c>
      <c r="M4" s="29">
        <v>2000</v>
      </c>
      <c r="N4" s="5">
        <v>2000</v>
      </c>
      <c r="O4">
        <v>1476</v>
      </c>
      <c r="P4" s="3">
        <f>M4/O4</f>
        <v>1.3550135501355014</v>
      </c>
    </row>
    <row r="5" spans="1:16" x14ac:dyDescent="0.25">
      <c r="A5" t="s">
        <v>0</v>
      </c>
      <c r="B5">
        <f>SUM(B3:B4)</f>
        <v>15013412</v>
      </c>
      <c r="C5">
        <f t="shared" ref="C5:D5" si="2">SUM(C3:C4)</f>
        <v>16583001</v>
      </c>
      <c r="D5">
        <f t="shared" si="2"/>
        <v>4387048</v>
      </c>
      <c r="E5">
        <f t="shared" si="0"/>
        <v>35983461</v>
      </c>
      <c r="F5" s="1">
        <f>SUM(F3:F4)</f>
        <v>1</v>
      </c>
      <c r="H5">
        <f>SUM(H3:H4)</f>
        <v>13990</v>
      </c>
      <c r="I5">
        <f>24*92*H5</f>
        <v>30889920</v>
      </c>
      <c r="J5" t="s">
        <v>0</v>
      </c>
      <c r="K5" s="4">
        <f>E5/I5</f>
        <v>1.1648933050004662</v>
      </c>
      <c r="M5">
        <f>SUM(M3:M4)</f>
        <v>2000</v>
      </c>
      <c r="O5">
        <f>SUM(O3:O4)</f>
        <v>1476</v>
      </c>
      <c r="P5" s="4">
        <f>M5/O5</f>
        <v>1.3550135501355014</v>
      </c>
    </row>
    <row r="6" spans="1:16" x14ac:dyDescent="0.25">
      <c r="A6" t="s">
        <v>3</v>
      </c>
      <c r="B6" s="1">
        <f>B5/E5</f>
        <v>0.41723090505385235</v>
      </c>
      <c r="C6" s="1">
        <f>C5/E5</f>
        <v>0.4608506391311275</v>
      </c>
      <c r="D6" s="1">
        <f>D5/E5</f>
        <v>0.12191845581502013</v>
      </c>
      <c r="K6" s="1"/>
      <c r="M6" s="21"/>
      <c r="N6" s="21"/>
    </row>
    <row r="7" spans="1:16" x14ac:dyDescent="0.25">
      <c r="B7">
        <f>SUM(B3:B5)</f>
        <v>30026824</v>
      </c>
    </row>
    <row r="8" spans="1:16" x14ac:dyDescent="0.25">
      <c r="B8" s="1"/>
      <c r="C8" s="1"/>
      <c r="D8" s="1"/>
      <c r="M8" s="6" t="s">
        <v>23</v>
      </c>
      <c r="N8" s="6"/>
    </row>
    <row r="10" spans="1:16" x14ac:dyDescent="0.25">
      <c r="M10" s="6" t="s">
        <v>24</v>
      </c>
      <c r="N10" s="6"/>
    </row>
  </sheetData>
  <hyperlinks>
    <hyperlink ref="M8" r:id="rId1" xr:uid="{00000000-0004-0000-0100-000000000000}"/>
    <hyperlink ref="M10" r:id="rId2" xr:uid="{00000000-0004-0000-0100-000001000000}"/>
  </hyperlinks>
  <pageMargins left="0.7" right="0.7" top="0.75" bottom="0.75" header="0.3" footer="0.3"/>
  <pageSetup paperSize="9" orientation="portrait" verticalDpi="0"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9"/>
  <sheetViews>
    <sheetView workbookViewId="0">
      <selection activeCell="B3" sqref="B3:D6"/>
    </sheetView>
  </sheetViews>
  <sheetFormatPr defaultRowHeight="15" x14ac:dyDescent="0.25"/>
  <cols>
    <col min="1" max="1" width="16" bestFit="1" customWidth="1"/>
    <col min="2" max="4" width="10" bestFit="1" customWidth="1"/>
    <col min="5" max="5" width="12.7109375" customWidth="1"/>
    <col min="8" max="8" width="15.42578125" customWidth="1"/>
    <col min="9" max="9" width="36.140625" bestFit="1" customWidth="1"/>
    <col min="13" max="13" width="14" bestFit="1" customWidth="1"/>
    <col min="14" max="14" width="21.7109375" bestFit="1" customWidth="1"/>
    <col min="15" max="15" width="12.42578125" bestFit="1" customWidth="1"/>
    <col min="16" max="16" width="17" bestFit="1" customWidth="1"/>
  </cols>
  <sheetData>
    <row r="1" spans="1:16" x14ac:dyDescent="0.25">
      <c r="B1" t="s">
        <v>67</v>
      </c>
      <c r="H1" t="s">
        <v>78</v>
      </c>
    </row>
    <row r="2" spans="1:16" x14ac:dyDescent="0.25">
      <c r="A2" t="s">
        <v>5</v>
      </c>
      <c r="B2" t="str">
        <f>ALICE!B2</f>
        <v>Apr</v>
      </c>
      <c r="C2" t="str">
        <f>ALICE!C2</f>
        <v>May</v>
      </c>
      <c r="D2" t="str">
        <f>ALICE!D2</f>
        <v>Jun</v>
      </c>
      <c r="E2" t="s">
        <v>0</v>
      </c>
      <c r="F2" t="s">
        <v>1</v>
      </c>
      <c r="G2" t="s">
        <v>2</v>
      </c>
      <c r="H2" t="s">
        <v>79</v>
      </c>
      <c r="I2" t="s">
        <v>12</v>
      </c>
      <c r="K2" t="s">
        <v>16</v>
      </c>
      <c r="M2" t="s">
        <v>13</v>
      </c>
      <c r="N2" t="s">
        <v>69</v>
      </c>
      <c r="O2" t="s">
        <v>14</v>
      </c>
      <c r="P2" t="s">
        <v>15</v>
      </c>
    </row>
    <row r="3" spans="1:16" x14ac:dyDescent="0.25">
      <c r="A3" t="s">
        <v>6</v>
      </c>
      <c r="B3" s="5">
        <v>127515445.7165</v>
      </c>
      <c r="C3" s="5">
        <v>113982114.9483</v>
      </c>
      <c r="D3" s="5">
        <v>83246738.633399993</v>
      </c>
      <c r="E3" s="2">
        <f>SUM(B3:D3)</f>
        <v>324744299.29820001</v>
      </c>
      <c r="F3" s="1">
        <f>E3/$E$7</f>
        <v>0.26655297491131558</v>
      </c>
      <c r="H3" s="2">
        <v>58934</v>
      </c>
      <c r="I3">
        <f>24*92*H3</f>
        <v>130126272</v>
      </c>
      <c r="K3" s="3">
        <f>E3/I3</f>
        <v>2.4956090288838828</v>
      </c>
      <c r="M3" s="20">
        <v>10421</v>
      </c>
      <c r="N3" s="5">
        <v>9500</v>
      </c>
      <c r="O3">
        <v>7442</v>
      </c>
      <c r="P3" s="3">
        <f t="shared" ref="P3:P6" si="0">M3/O3</f>
        <v>1.4002956194571352</v>
      </c>
    </row>
    <row r="4" spans="1:16" x14ac:dyDescent="0.25">
      <c r="A4" t="s">
        <v>7</v>
      </c>
      <c r="B4" s="5">
        <v>132972899.2802</v>
      </c>
      <c r="C4" s="5">
        <v>164670787.15540001</v>
      </c>
      <c r="D4" s="5">
        <v>112590050.58769999</v>
      </c>
      <c r="E4" s="2">
        <f t="shared" ref="E4:E7" si="1">SUM(B4:D4)</f>
        <v>410233737.02330005</v>
      </c>
      <c r="F4" s="1">
        <f t="shared" ref="F4:F6" si="2">E4/$E$7</f>
        <v>0.33672345672844584</v>
      </c>
      <c r="H4" s="2">
        <v>81967</v>
      </c>
      <c r="I4">
        <f>24*92*H4</f>
        <v>180983136</v>
      </c>
      <c r="K4" s="3">
        <f t="shared" ref="K4:K7" si="3">E4/I4</f>
        <v>2.2666959258751049</v>
      </c>
      <c r="M4" s="29">
        <v>16673</v>
      </c>
      <c r="N4" s="5">
        <v>13100</v>
      </c>
      <c r="O4">
        <v>13118</v>
      </c>
      <c r="P4" s="3">
        <f t="shared" si="0"/>
        <v>1.2710016770849215</v>
      </c>
    </row>
    <row r="5" spans="1:16" x14ac:dyDescent="0.25">
      <c r="A5" t="s">
        <v>8</v>
      </c>
      <c r="B5" s="5">
        <v>159233744.4436</v>
      </c>
      <c r="C5" s="5">
        <v>93436677.519099995</v>
      </c>
      <c r="D5" s="5">
        <v>48492734.406000003</v>
      </c>
      <c r="E5" s="2">
        <f t="shared" si="1"/>
        <v>301163156.36870003</v>
      </c>
      <c r="F5" s="1">
        <f t="shared" si="2"/>
        <v>0.24719736554957797</v>
      </c>
      <c r="H5" s="2">
        <v>68234</v>
      </c>
      <c r="I5">
        <f>24*92*H5</f>
        <v>150660672</v>
      </c>
      <c r="K5" s="3">
        <f t="shared" si="3"/>
        <v>1.9989500403177547</v>
      </c>
      <c r="M5" s="29">
        <v>5500</v>
      </c>
      <c r="N5" s="5"/>
      <c r="O5">
        <v>5534</v>
      </c>
      <c r="P5" s="3">
        <f t="shared" si="0"/>
        <v>0.99385616190820381</v>
      </c>
    </row>
    <row r="6" spans="1:16" x14ac:dyDescent="0.25">
      <c r="A6" t="s">
        <v>9</v>
      </c>
      <c r="B6" s="5">
        <v>75596656.808599994</v>
      </c>
      <c r="C6" s="5">
        <v>66499345.352200001</v>
      </c>
      <c r="D6" s="5">
        <v>40073347.0075</v>
      </c>
      <c r="E6" s="2">
        <f t="shared" si="1"/>
        <v>182169349.16829997</v>
      </c>
      <c r="F6" s="1">
        <f t="shared" si="2"/>
        <v>0.14952620281066067</v>
      </c>
      <c r="H6" s="2">
        <v>27807</v>
      </c>
      <c r="I6">
        <f>24*92*H6</f>
        <v>61397856</v>
      </c>
      <c r="K6" s="3">
        <f t="shared" si="3"/>
        <v>2.9670311153584903</v>
      </c>
      <c r="M6" s="29">
        <v>880</v>
      </c>
      <c r="N6" s="5">
        <v>819</v>
      </c>
      <c r="O6">
        <v>825</v>
      </c>
      <c r="P6" s="3">
        <f t="shared" si="0"/>
        <v>1.0666666666666667</v>
      </c>
    </row>
    <row r="7" spans="1:16" x14ac:dyDescent="0.25">
      <c r="A7" t="s">
        <v>0</v>
      </c>
      <c r="B7">
        <f>SUM(B3:B6)</f>
        <v>495318746.2489</v>
      </c>
      <c r="C7">
        <f t="shared" ref="C7:D7" si="4">SUM(C3:C6)</f>
        <v>438588924.97500002</v>
      </c>
      <c r="D7">
        <f t="shared" si="4"/>
        <v>284402870.63459998</v>
      </c>
      <c r="E7" s="2">
        <f t="shared" si="1"/>
        <v>1218310541.8585</v>
      </c>
      <c r="F7" s="1">
        <f>SUM(F3:F6)</f>
        <v>1</v>
      </c>
      <c r="H7" s="2">
        <f>SUM(H3:H6)</f>
        <v>236942</v>
      </c>
      <c r="I7">
        <f>24*92*H7</f>
        <v>523167936</v>
      </c>
      <c r="J7" t="s">
        <v>0</v>
      </c>
      <c r="K7" s="4">
        <f t="shared" si="3"/>
        <v>2.3287179087720316</v>
      </c>
      <c r="M7" s="21">
        <f>SUM(M3:M6)</f>
        <v>33474</v>
      </c>
      <c r="N7" s="21"/>
      <c r="O7">
        <f>SUM(O3:O6)</f>
        <v>26919</v>
      </c>
      <c r="P7" s="4">
        <f>M7/O7</f>
        <v>1.2435083026858353</v>
      </c>
    </row>
    <row r="8" spans="1:16" x14ac:dyDescent="0.25">
      <c r="A8" t="s">
        <v>3</v>
      </c>
      <c r="B8" s="1">
        <f>B7/E7</f>
        <v>0.40656198007882666</v>
      </c>
      <c r="C8" s="1">
        <f>C7/E7</f>
        <v>0.35999764420157149</v>
      </c>
      <c r="D8" s="1">
        <f>D7/E7</f>
        <v>0.23344037571960188</v>
      </c>
      <c r="H8" s="2"/>
      <c r="M8" s="21"/>
      <c r="N8" s="21"/>
    </row>
    <row r="9" spans="1:16" x14ac:dyDescent="0.25">
      <c r="M9" s="21"/>
      <c r="N9" s="21"/>
    </row>
  </sheetData>
  <pageMargins left="0.7" right="0.7" top="0.75" bottom="0.75" header="0.3" footer="0.3"/>
  <pageSetup paperSize="9"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9"/>
  <sheetViews>
    <sheetView workbookViewId="0">
      <selection activeCell="E6" sqref="E6"/>
    </sheetView>
  </sheetViews>
  <sheetFormatPr defaultRowHeight="15" x14ac:dyDescent="0.25"/>
  <cols>
    <col min="1" max="1" width="16" bestFit="1" customWidth="1"/>
    <col min="2" max="5" width="10" bestFit="1" customWidth="1"/>
    <col min="6" max="6" width="18.42578125" bestFit="1" customWidth="1"/>
    <col min="8" max="8" width="15.85546875" bestFit="1" customWidth="1"/>
    <col min="9" max="9" width="36.140625" bestFit="1" customWidth="1"/>
    <col min="13" max="13" width="14" bestFit="1" customWidth="1"/>
    <col min="14" max="14" width="21.7109375" bestFit="1" customWidth="1"/>
    <col min="15" max="15" width="12.42578125" bestFit="1" customWidth="1"/>
    <col min="16" max="16" width="17" bestFit="1" customWidth="1"/>
  </cols>
  <sheetData>
    <row r="1" spans="1:16" x14ac:dyDescent="0.25">
      <c r="B1" t="s">
        <v>67</v>
      </c>
      <c r="H1" t="s">
        <v>78</v>
      </c>
    </row>
    <row r="2" spans="1:16" x14ac:dyDescent="0.25">
      <c r="A2" t="s">
        <v>10</v>
      </c>
      <c r="B2" t="str">
        <f>ALICE!B2</f>
        <v>Apr</v>
      </c>
      <c r="C2" t="str">
        <f>ALICE!C2</f>
        <v>May</v>
      </c>
      <c r="D2" t="str">
        <f>ALICE!D2</f>
        <v>Jun</v>
      </c>
      <c r="E2" t="s">
        <v>0</v>
      </c>
      <c r="F2" t="s">
        <v>1</v>
      </c>
      <c r="G2" t="s">
        <v>2</v>
      </c>
      <c r="H2" t="s">
        <v>79</v>
      </c>
      <c r="I2" t="s">
        <v>12</v>
      </c>
      <c r="K2" t="s">
        <v>16</v>
      </c>
      <c r="M2" t="s">
        <v>13</v>
      </c>
      <c r="N2" t="s">
        <v>69</v>
      </c>
      <c r="O2" t="s">
        <v>14</v>
      </c>
      <c r="P2" t="s">
        <v>15</v>
      </c>
    </row>
    <row r="3" spans="1:16" x14ac:dyDescent="0.25">
      <c r="A3" t="s">
        <v>6</v>
      </c>
      <c r="B3" s="5">
        <v>130877684</v>
      </c>
      <c r="C3" s="5">
        <v>257170853</v>
      </c>
      <c r="D3" s="5">
        <v>218725466</v>
      </c>
      <c r="E3">
        <f>SUM(B3:D3)</f>
        <v>606774003</v>
      </c>
      <c r="F3" s="1">
        <f>E3/$E$7</f>
        <v>0.78760578611889198</v>
      </c>
      <c r="H3" s="2">
        <v>57090</v>
      </c>
      <c r="I3">
        <f>24*92*H3</f>
        <v>126054720</v>
      </c>
      <c r="K3" s="3">
        <f>E3/I3</f>
        <v>4.8135762230878782</v>
      </c>
      <c r="M3" s="20">
        <v>12852</v>
      </c>
      <c r="N3" s="5"/>
      <c r="O3">
        <v>6357</v>
      </c>
      <c r="P3" s="3">
        <f t="shared" ref="P3:P6" si="0">M3/O3</f>
        <v>2.0217083529966966</v>
      </c>
    </row>
    <row r="4" spans="1:16" x14ac:dyDescent="0.25">
      <c r="A4" t="s">
        <v>7</v>
      </c>
      <c r="B4" s="22"/>
      <c r="C4" s="22"/>
      <c r="D4" s="22"/>
      <c r="E4">
        <f>SUM(B4:D4)</f>
        <v>0</v>
      </c>
      <c r="F4" s="1">
        <f t="shared" ref="F4:F6" si="1">E4/$E$7</f>
        <v>0</v>
      </c>
      <c r="H4" s="2">
        <v>0</v>
      </c>
      <c r="K4" s="3"/>
      <c r="N4" s="5"/>
      <c r="O4">
        <v>0</v>
      </c>
      <c r="P4" s="3"/>
    </row>
    <row r="5" spans="1:16" x14ac:dyDescent="0.25">
      <c r="A5" t="s">
        <v>8</v>
      </c>
      <c r="B5" s="5">
        <v>5983131</v>
      </c>
      <c r="C5" s="5">
        <v>3697984</v>
      </c>
      <c r="D5" s="5">
        <v>2969828</v>
      </c>
      <c r="E5">
        <f t="shared" ref="E5:E8" si="2">SUM(B5:D5)</f>
        <v>12650943</v>
      </c>
      <c r="F5" s="1">
        <f t="shared" si="1"/>
        <v>1.6421197772806186E-2</v>
      </c>
      <c r="H5" s="2">
        <v>0</v>
      </c>
      <c r="K5" s="3"/>
      <c r="N5" s="5"/>
      <c r="O5">
        <v>0</v>
      </c>
      <c r="P5" s="3"/>
    </row>
    <row r="6" spans="1:16" x14ac:dyDescent="0.25">
      <c r="A6" t="s">
        <v>9</v>
      </c>
      <c r="B6" s="5">
        <v>52497363</v>
      </c>
      <c r="C6" s="5">
        <v>58217690</v>
      </c>
      <c r="D6" s="5">
        <v>40263182</v>
      </c>
      <c r="E6">
        <f>SUM(B6:D6)</f>
        <v>150978235</v>
      </c>
      <c r="F6" s="1">
        <f t="shared" si="1"/>
        <v>0.19597301610830187</v>
      </c>
      <c r="H6" s="2">
        <v>26426</v>
      </c>
      <c r="I6">
        <f>24*92*H6</f>
        <v>58348608</v>
      </c>
      <c r="K6" s="3">
        <f>E7/I6</f>
        <v>13.203454330907089</v>
      </c>
      <c r="M6" s="29">
        <v>2384</v>
      </c>
      <c r="N6" s="5"/>
      <c r="O6">
        <v>1335</v>
      </c>
      <c r="P6" s="3">
        <f t="shared" si="0"/>
        <v>1.7857677902621722</v>
      </c>
    </row>
    <row r="7" spans="1:16" x14ac:dyDescent="0.25">
      <c r="A7" t="s">
        <v>0</v>
      </c>
      <c r="B7" s="2">
        <f>SUM(B3:B6)</f>
        <v>189358178</v>
      </c>
      <c r="C7" s="2">
        <f>SUM(C3:C6)</f>
        <v>319086527</v>
      </c>
      <c r="D7" s="2">
        <f>SUM(D3:D6)</f>
        <v>261958476</v>
      </c>
      <c r="E7">
        <f t="shared" si="2"/>
        <v>770403181</v>
      </c>
      <c r="F7" s="1">
        <f>SUM(F3:F6)</f>
        <v>1</v>
      </c>
      <c r="H7" s="2">
        <f>SUM(H3:H6)</f>
        <v>83516</v>
      </c>
      <c r="I7">
        <f>24*92*H7</f>
        <v>184403328</v>
      </c>
      <c r="J7" t="s">
        <v>0</v>
      </c>
      <c r="K7" s="4">
        <f>E7/I7</f>
        <v>4.1778160370294399</v>
      </c>
      <c r="M7">
        <f>SUM(M3:M6)</f>
        <v>15236</v>
      </c>
      <c r="O7">
        <f>SUM(O3:O6)</f>
        <v>7692</v>
      </c>
      <c r="P7" s="4">
        <f>M7/O7</f>
        <v>1.9807592303692148</v>
      </c>
    </row>
    <row r="8" spans="1:16" x14ac:dyDescent="0.25">
      <c r="A8" t="s">
        <v>3</v>
      </c>
      <c r="B8" s="1">
        <f>B7/E7</f>
        <v>0.24579101264121078</v>
      </c>
      <c r="C8" s="1">
        <f>C7/E7</f>
        <v>0.41418121688674597</v>
      </c>
      <c r="D8" s="1">
        <f>D7/E7</f>
        <v>0.34002777047204324</v>
      </c>
      <c r="E8">
        <f t="shared" si="2"/>
        <v>1</v>
      </c>
      <c r="H8" s="2"/>
      <c r="K8" s="3"/>
    </row>
    <row r="9" spans="1:16" x14ac:dyDescent="0.25">
      <c r="B9" s="1"/>
      <c r="C9" s="1"/>
      <c r="D9" s="1"/>
      <c r="M9" s="21"/>
      <c r="N9" s="21"/>
    </row>
  </sheetData>
  <pageMargins left="0.7" right="0.7" top="0.75" bottom="0.75" header="0.3" footer="0.3"/>
  <pageSetup paperSize="9"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9"/>
  <sheetViews>
    <sheetView workbookViewId="0">
      <selection activeCell="B3" sqref="B3:D6"/>
    </sheetView>
  </sheetViews>
  <sheetFormatPr defaultRowHeight="15" x14ac:dyDescent="0.25"/>
  <cols>
    <col min="1" max="1" width="16" bestFit="1" customWidth="1"/>
    <col min="2" max="2" width="20.5703125" customWidth="1"/>
    <col min="3" max="3" width="11.42578125" customWidth="1"/>
    <col min="4" max="4" width="12" bestFit="1" customWidth="1"/>
    <col min="5" max="5" width="10" bestFit="1" customWidth="1"/>
    <col min="8" max="8" width="15.85546875" bestFit="1" customWidth="1"/>
    <col min="9" max="9" width="36.140625" bestFit="1" customWidth="1"/>
    <col min="11" max="11" width="14.28515625" bestFit="1" customWidth="1"/>
    <col min="13" max="13" width="14" bestFit="1" customWidth="1"/>
    <col min="14" max="14" width="21.7109375" bestFit="1" customWidth="1"/>
    <col min="15" max="15" width="12.42578125" bestFit="1" customWidth="1"/>
    <col min="16" max="16" width="17" bestFit="1" customWidth="1"/>
  </cols>
  <sheetData>
    <row r="1" spans="1:16" x14ac:dyDescent="0.25">
      <c r="B1" t="s">
        <v>67</v>
      </c>
      <c r="H1" t="s">
        <v>78</v>
      </c>
    </row>
    <row r="2" spans="1:16" x14ac:dyDescent="0.25">
      <c r="A2" t="s">
        <v>11</v>
      </c>
      <c r="B2" t="str">
        <f>ALICE!B2</f>
        <v>Apr</v>
      </c>
      <c r="C2" t="str">
        <f>ALICE!C2</f>
        <v>May</v>
      </c>
      <c r="D2" t="str">
        <f>ALICE!D2</f>
        <v>Jun</v>
      </c>
      <c r="E2" t="s">
        <v>0</v>
      </c>
      <c r="F2" t="s">
        <v>1</v>
      </c>
      <c r="G2" t="s">
        <v>2</v>
      </c>
      <c r="H2" t="s">
        <v>79</v>
      </c>
      <c r="I2" t="s">
        <v>12</v>
      </c>
      <c r="K2" t="s">
        <v>16</v>
      </c>
      <c r="M2" t="s">
        <v>13</v>
      </c>
      <c r="N2" t="s">
        <v>69</v>
      </c>
      <c r="O2" t="s">
        <v>14</v>
      </c>
      <c r="P2" t="s">
        <v>15</v>
      </c>
    </row>
    <row r="3" spans="1:16" x14ac:dyDescent="0.25">
      <c r="A3" t="s">
        <v>6</v>
      </c>
      <c r="B3" s="22">
        <v>27205415.011799999</v>
      </c>
      <c r="C3" s="22">
        <v>57714336.278899997</v>
      </c>
      <c r="D3" s="22">
        <v>39221915.119400002</v>
      </c>
      <c r="E3">
        <f>SUM(B3:D3)</f>
        <v>124141666.41009998</v>
      </c>
      <c r="F3" s="1">
        <f>E3/$E$7</f>
        <v>0.33201621347603261</v>
      </c>
      <c r="H3" s="2">
        <v>28928</v>
      </c>
      <c r="I3">
        <f>24*92*H3</f>
        <v>63873024</v>
      </c>
      <c r="K3" s="3">
        <f>E3/I3</f>
        <v>1.9435695797039449</v>
      </c>
      <c r="M3" s="20">
        <v>891</v>
      </c>
      <c r="N3" s="5">
        <v>500</v>
      </c>
      <c r="O3">
        <v>1000</v>
      </c>
      <c r="P3" s="3">
        <f t="shared" ref="P3:P6" si="0">M3/O3</f>
        <v>0.89100000000000001</v>
      </c>
    </row>
    <row r="4" spans="1:16" x14ac:dyDescent="0.25">
      <c r="A4" t="s">
        <v>7</v>
      </c>
      <c r="B4" s="22">
        <v>43281488.528700002</v>
      </c>
      <c r="C4" s="22">
        <v>49732654.853200004</v>
      </c>
      <c r="D4" s="22">
        <v>48229260.465099998</v>
      </c>
      <c r="E4">
        <f t="shared" ref="E4:E7" si="1">SUM(B4:D4)</f>
        <v>141243403.847</v>
      </c>
      <c r="F4" s="1">
        <f t="shared" ref="F4:F6" si="2">E4/$E$7</f>
        <v>0.3777547174921097</v>
      </c>
      <c r="H4" s="2">
        <v>38672</v>
      </c>
      <c r="I4">
        <f>24*92*H4</f>
        <v>85387776</v>
      </c>
      <c r="K4" s="3">
        <f>E4/I4</f>
        <v>1.6541407970035431</v>
      </c>
      <c r="M4" s="29">
        <v>613</v>
      </c>
      <c r="N4" s="5"/>
      <c r="O4">
        <v>800</v>
      </c>
      <c r="P4" s="3">
        <f t="shared" si="0"/>
        <v>0.76624999999999999</v>
      </c>
    </row>
    <row r="5" spans="1:16" x14ac:dyDescent="0.25">
      <c r="A5" t="s">
        <v>8</v>
      </c>
      <c r="B5" s="22">
        <v>16599586.116699999</v>
      </c>
      <c r="C5" s="22">
        <v>23297695.034200002</v>
      </c>
      <c r="D5" s="22">
        <v>6666486.4507999998</v>
      </c>
      <c r="E5">
        <f t="shared" si="1"/>
        <v>46563767.6017</v>
      </c>
      <c r="F5" s="1">
        <f t="shared" si="2"/>
        <v>0.12453454389135381</v>
      </c>
      <c r="H5" s="2">
        <v>17452</v>
      </c>
      <c r="I5">
        <f>24*92*H5</f>
        <v>38534016</v>
      </c>
      <c r="K5" s="3">
        <f t="shared" ref="K5:K7" si="3">E5/I5</f>
        <v>1.2083808654073327</v>
      </c>
      <c r="M5" s="29">
        <v>500</v>
      </c>
      <c r="N5" s="5"/>
      <c r="O5">
        <v>500</v>
      </c>
      <c r="P5" s="3">
        <f t="shared" si="0"/>
        <v>1</v>
      </c>
    </row>
    <row r="6" spans="1:16" x14ac:dyDescent="0.25">
      <c r="A6" t="s">
        <v>9</v>
      </c>
      <c r="B6" s="22">
        <v>14639713.737</v>
      </c>
      <c r="C6" s="22">
        <v>28031522.186099999</v>
      </c>
      <c r="D6" s="22">
        <v>19282348.3631</v>
      </c>
      <c r="E6">
        <f t="shared" si="1"/>
        <v>61953584.286199994</v>
      </c>
      <c r="F6" s="1">
        <f t="shared" si="2"/>
        <v>0.16569452514050387</v>
      </c>
      <c r="H6" s="2">
        <v>14026</v>
      </c>
      <c r="I6">
        <f>24*92*H6</f>
        <v>30969408</v>
      </c>
      <c r="K6" s="3">
        <f t="shared" si="3"/>
        <v>2.0004768669197679</v>
      </c>
      <c r="M6" s="29">
        <v>800</v>
      </c>
      <c r="N6" s="5">
        <v>520</v>
      </c>
      <c r="O6">
        <v>500</v>
      </c>
      <c r="P6" s="3">
        <f t="shared" si="0"/>
        <v>1.6</v>
      </c>
    </row>
    <row r="7" spans="1:16" x14ac:dyDescent="0.25">
      <c r="A7" t="s">
        <v>0</v>
      </c>
      <c r="B7">
        <f>SUM(B3:B6)</f>
        <v>101726203.3942</v>
      </c>
      <c r="C7">
        <f t="shared" ref="C7:D7" si="4">SUM(C3:C6)</f>
        <v>158776208.3524</v>
      </c>
      <c r="D7">
        <f t="shared" si="4"/>
        <v>113400010.39840001</v>
      </c>
      <c r="E7">
        <f t="shared" si="1"/>
        <v>373902422.14499998</v>
      </c>
      <c r="F7" s="1">
        <f>SUM(F3:F6)</f>
        <v>1</v>
      </c>
      <c r="H7" s="2">
        <f>SUM(H3:H6)</f>
        <v>99078</v>
      </c>
      <c r="I7">
        <f>24*92*H7</f>
        <v>218764224</v>
      </c>
      <c r="J7" t="s">
        <v>0</v>
      </c>
      <c r="K7" s="4">
        <f t="shared" si="3"/>
        <v>1.7091570792900761</v>
      </c>
      <c r="M7">
        <f>SUM(M3:M6)</f>
        <v>2804</v>
      </c>
      <c r="O7">
        <f>SUM(O3:O6)</f>
        <v>2800</v>
      </c>
      <c r="P7" s="4">
        <f>M7/O7</f>
        <v>1.0014285714285713</v>
      </c>
    </row>
    <row r="8" spans="1:16" x14ac:dyDescent="0.25">
      <c r="A8" t="s">
        <v>3</v>
      </c>
      <c r="B8" s="1">
        <f>B7/E7</f>
        <v>0.27206617922028442</v>
      </c>
      <c r="C8" s="1">
        <f>C7/E7</f>
        <v>0.42464610804480513</v>
      </c>
      <c r="D8" s="1">
        <f>D7/E7</f>
        <v>0.30328771273491056</v>
      </c>
    </row>
    <row r="9" spans="1:16" x14ac:dyDescent="0.25">
      <c r="M9" s="20" t="s">
        <v>53</v>
      </c>
      <c r="N9" s="21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61"/>
  <sheetViews>
    <sheetView tabSelected="1" topLeftCell="C1" workbookViewId="0">
      <selection activeCell="Q31" sqref="Q31"/>
    </sheetView>
  </sheetViews>
  <sheetFormatPr defaultRowHeight="15" x14ac:dyDescent="0.25"/>
  <cols>
    <col min="1" max="1" width="22.42578125" bestFit="1" customWidth="1"/>
    <col min="2" max="2" width="10.140625" bestFit="1" customWidth="1"/>
    <col min="3" max="3" width="13.140625" bestFit="1" customWidth="1"/>
    <col min="4" max="4" width="11.140625" bestFit="1" customWidth="1"/>
    <col min="5" max="5" width="13.28515625" customWidth="1"/>
    <col min="7" max="7" width="25" customWidth="1"/>
    <col min="15" max="15" width="15.85546875" customWidth="1"/>
  </cols>
  <sheetData>
    <row r="1" spans="1:27" ht="31.5" x14ac:dyDescent="0.5">
      <c r="A1" s="30" t="s">
        <v>73</v>
      </c>
      <c r="B1" s="30" t="s">
        <v>48</v>
      </c>
      <c r="H1" t="s">
        <v>49</v>
      </c>
      <c r="J1" t="s">
        <v>50</v>
      </c>
      <c r="O1" s="40" t="s">
        <v>72</v>
      </c>
      <c r="P1" s="41"/>
      <c r="Q1" s="41"/>
      <c r="R1" s="41"/>
      <c r="S1" s="41"/>
      <c r="T1" s="41"/>
      <c r="U1" s="41"/>
      <c r="V1" s="41"/>
      <c r="W1" s="41"/>
      <c r="X1" s="41"/>
      <c r="Y1" s="41"/>
      <c r="AA1" s="56"/>
    </row>
    <row r="2" spans="1:27" x14ac:dyDescent="0.25">
      <c r="A2" s="7" t="s">
        <v>47</v>
      </c>
      <c r="B2" s="9" t="str">
        <f>ALICE!B$2</f>
        <v>Apr</v>
      </c>
      <c r="C2" s="9" t="str">
        <f>ALICE!C$2</f>
        <v>May</v>
      </c>
      <c r="D2" s="9" t="str">
        <f>ALICE!D$2</f>
        <v>Jun</v>
      </c>
      <c r="E2" s="7" t="s">
        <v>0</v>
      </c>
      <c r="F2" s="7" t="s">
        <v>3</v>
      </c>
      <c r="H2" s="8" t="str">
        <f>B2</f>
        <v>Apr</v>
      </c>
      <c r="I2" s="8" t="str">
        <f t="shared" ref="I2:J2" si="0">C2</f>
        <v>May</v>
      </c>
      <c r="J2" s="8" t="str">
        <f t="shared" si="0"/>
        <v>Jun</v>
      </c>
      <c r="K2" s="35" t="s">
        <v>52</v>
      </c>
      <c r="M2" t="s">
        <v>51</v>
      </c>
      <c r="O2" s="42" t="s">
        <v>47</v>
      </c>
      <c r="P2" s="43" t="str">
        <f>ALICE!B$2</f>
        <v>Apr</v>
      </c>
      <c r="Q2" s="43" t="str">
        <f>ALICE!C$2</f>
        <v>May</v>
      </c>
      <c r="R2" s="43" t="str">
        <f>ALICE!D$2</f>
        <v>Jun</v>
      </c>
      <c r="S2" s="42" t="s">
        <v>0</v>
      </c>
      <c r="T2" s="42" t="s">
        <v>3</v>
      </c>
      <c r="U2" s="41"/>
      <c r="V2" s="44" t="str">
        <f>P2</f>
        <v>Apr</v>
      </c>
      <c r="W2" s="44" t="str">
        <f t="shared" ref="W2" si="1">Q2</f>
        <v>May</v>
      </c>
      <c r="X2" s="44" t="str">
        <f t="shared" ref="X2" si="2">R2</f>
        <v>Jun</v>
      </c>
      <c r="Y2" s="45" t="s">
        <v>52</v>
      </c>
      <c r="AA2" s="57" t="s">
        <v>74</v>
      </c>
    </row>
    <row r="3" spans="1:27" x14ac:dyDescent="0.25">
      <c r="A3" s="28" t="s">
        <v>64</v>
      </c>
      <c r="B3" s="23">
        <v>178162</v>
      </c>
      <c r="C3" s="23">
        <v>1606</v>
      </c>
      <c r="D3" s="23">
        <v>0</v>
      </c>
      <c r="E3" s="11">
        <f t="shared" ref="E3" si="3">SUM(B3:D3)</f>
        <v>179768</v>
      </c>
      <c r="F3" s="14">
        <f t="shared" ref="F3:F10" si="4">E3/$E$33</f>
        <v>1.1317396215703145E-2</v>
      </c>
      <c r="H3" s="2">
        <f t="shared" ref="H3:H4" si="5">B3/24/30</f>
        <v>247.44722222222222</v>
      </c>
      <c r="I3" s="2">
        <f t="shared" ref="I3:I4" si="6">C3/24/30</f>
        <v>2.2305555555555556</v>
      </c>
      <c r="J3" s="2">
        <f t="shared" ref="J3:J4" si="7">D3/24/30</f>
        <v>0</v>
      </c>
      <c r="K3" s="36">
        <f t="shared" ref="K3:K4" si="8">AVERAGE(H3:J3)</f>
        <v>83.225925925925921</v>
      </c>
      <c r="M3" s="20"/>
      <c r="O3" s="46" t="s">
        <v>64</v>
      </c>
      <c r="P3" s="47"/>
      <c r="Q3" s="47"/>
      <c r="R3" s="47"/>
      <c r="S3" s="48">
        <f t="shared" ref="S3:S33" si="9">SUM(P3:R3)</f>
        <v>0</v>
      </c>
      <c r="T3" s="49">
        <f t="shared" ref="T3:T32" si="10">S3/$E$33</f>
        <v>0</v>
      </c>
      <c r="U3" s="41"/>
      <c r="V3" s="50">
        <f t="shared" ref="V3:V24" si="11">P3/24/30</f>
        <v>0</v>
      </c>
      <c r="W3" s="50">
        <f t="shared" ref="W3:W33" si="12">Q3/24/30</f>
        <v>0</v>
      </c>
      <c r="X3" s="50">
        <f t="shared" ref="X3:X33" si="13">R3/24/30</f>
        <v>0</v>
      </c>
      <c r="Y3" s="51">
        <f t="shared" ref="Y3:Y33" si="14">AVERAGE(V3:X3)</f>
        <v>0</v>
      </c>
      <c r="AA3" s="58">
        <f t="shared" ref="AA3:AA33" si="15">K3+Y3</f>
        <v>83.225925925925921</v>
      </c>
    </row>
    <row r="4" spans="1:27" x14ac:dyDescent="0.25">
      <c r="A4" s="28" t="s">
        <v>65</v>
      </c>
      <c r="B4" s="23">
        <v>366960</v>
      </c>
      <c r="C4" s="23">
        <v>253497</v>
      </c>
      <c r="D4" s="23">
        <v>376121</v>
      </c>
      <c r="E4" s="11">
        <f t="shared" ref="E4" si="16">SUM(B4:D4)</f>
        <v>996578</v>
      </c>
      <c r="F4" s="14">
        <f t="shared" si="4"/>
        <v>6.274013220291158E-2</v>
      </c>
      <c r="H4" s="2">
        <f t="shared" si="5"/>
        <v>509.66666666666669</v>
      </c>
      <c r="I4" s="2">
        <f t="shared" si="6"/>
        <v>352.07916666666665</v>
      </c>
      <c r="J4" s="2">
        <f t="shared" si="7"/>
        <v>522.39027777777778</v>
      </c>
      <c r="K4" s="36">
        <f t="shared" si="8"/>
        <v>461.37870370370371</v>
      </c>
      <c r="M4" s="20"/>
      <c r="O4" s="46" t="s">
        <v>65</v>
      </c>
      <c r="P4" s="47">
        <v>142</v>
      </c>
      <c r="Q4" s="47">
        <v>291</v>
      </c>
      <c r="R4" s="47">
        <v>409</v>
      </c>
      <c r="S4" s="48">
        <f t="shared" si="9"/>
        <v>842</v>
      </c>
      <c r="T4" s="49">
        <f t="shared" si="10"/>
        <v>5.3008586698533937E-5</v>
      </c>
      <c r="U4" s="41"/>
      <c r="V4" s="50">
        <f t="shared" si="11"/>
        <v>0.19722222222222224</v>
      </c>
      <c r="W4" s="50">
        <f t="shared" si="12"/>
        <v>0.40416666666666667</v>
      </c>
      <c r="X4" s="50">
        <f t="shared" si="13"/>
        <v>0.56805555555555565</v>
      </c>
      <c r="Y4" s="51">
        <f t="shared" si="14"/>
        <v>0.38981481481481489</v>
      </c>
      <c r="AA4" s="58">
        <f t="shared" si="15"/>
        <v>461.76851851851853</v>
      </c>
    </row>
    <row r="5" spans="1:27" x14ac:dyDescent="0.25">
      <c r="A5" s="11" t="s">
        <v>66</v>
      </c>
      <c r="B5" s="23">
        <v>59431</v>
      </c>
      <c r="C5" s="23">
        <v>67347</v>
      </c>
      <c r="D5" s="23">
        <v>31973</v>
      </c>
      <c r="E5" s="11">
        <f t="shared" ref="E5" si="17">SUM(B5:D5)</f>
        <v>158751</v>
      </c>
      <c r="F5" s="14">
        <f t="shared" si="4"/>
        <v>9.9942590819227569E-3</v>
      </c>
      <c r="H5" s="2">
        <f t="shared" ref="H5" si="18">B5/24/30</f>
        <v>82.543055555555554</v>
      </c>
      <c r="I5" s="2">
        <f t="shared" ref="I5" si="19">C5/24/30</f>
        <v>93.537499999999994</v>
      </c>
      <c r="J5" s="2">
        <f t="shared" ref="J5" si="20">D5/24/30</f>
        <v>44.406944444444441</v>
      </c>
      <c r="K5" s="36">
        <f t="shared" ref="K5" si="21">AVERAGE(H5:J5)</f>
        <v>73.495833333333323</v>
      </c>
      <c r="O5" s="48" t="s">
        <v>66</v>
      </c>
      <c r="P5" s="47"/>
      <c r="Q5" s="47"/>
      <c r="R5" s="47"/>
      <c r="S5" s="48">
        <f t="shared" si="9"/>
        <v>0</v>
      </c>
      <c r="T5" s="49">
        <f t="shared" si="10"/>
        <v>0</v>
      </c>
      <c r="U5" s="41"/>
      <c r="V5" s="50">
        <f t="shared" si="11"/>
        <v>0</v>
      </c>
      <c r="W5" s="50">
        <f t="shared" si="12"/>
        <v>0</v>
      </c>
      <c r="X5" s="50">
        <f t="shared" si="13"/>
        <v>0</v>
      </c>
      <c r="Y5" s="51">
        <f t="shared" si="14"/>
        <v>0</v>
      </c>
      <c r="AA5" s="58">
        <f t="shared" si="15"/>
        <v>73.495833333333323</v>
      </c>
    </row>
    <row r="6" spans="1:27" x14ac:dyDescent="0.25">
      <c r="A6" s="11" t="s">
        <v>25</v>
      </c>
      <c r="B6" s="23">
        <v>25983</v>
      </c>
      <c r="C6" s="23">
        <v>41966</v>
      </c>
      <c r="D6" s="23">
        <v>25502</v>
      </c>
      <c r="E6" s="11">
        <f t="shared" ref="E6:E33" si="22">SUM(B6:D6)</f>
        <v>93451</v>
      </c>
      <c r="F6" s="14">
        <f t="shared" si="4"/>
        <v>5.883260612309614E-3</v>
      </c>
      <c r="H6" s="2">
        <f t="shared" ref="H6:H24" si="23">B6/24/30</f>
        <v>36.087499999999999</v>
      </c>
      <c r="I6" s="2">
        <f t="shared" ref="I6:I25" si="24">C6/24/30</f>
        <v>58.286111111111111</v>
      </c>
      <c r="J6" s="2">
        <f t="shared" ref="J6:J25" si="25">D6/24/30</f>
        <v>35.419444444444444</v>
      </c>
      <c r="K6" s="36">
        <f t="shared" ref="K6:K33" si="26">AVERAGE(H6:J6)</f>
        <v>43.264351851851849</v>
      </c>
      <c r="O6" s="48" t="s">
        <v>25</v>
      </c>
      <c r="P6" s="47">
        <v>8058</v>
      </c>
      <c r="Q6" s="47">
        <v>16161</v>
      </c>
      <c r="R6" s="47">
        <v>3260</v>
      </c>
      <c r="S6" s="48">
        <f t="shared" si="9"/>
        <v>27479</v>
      </c>
      <c r="T6" s="49">
        <f t="shared" si="10"/>
        <v>1.7299560022434846E-3</v>
      </c>
      <c r="U6" s="41"/>
      <c r="V6" s="50">
        <f t="shared" si="11"/>
        <v>11.191666666666666</v>
      </c>
      <c r="W6" s="50">
        <f t="shared" si="12"/>
        <v>22.445833333333333</v>
      </c>
      <c r="X6" s="50">
        <f t="shared" si="13"/>
        <v>4.5277777777777777</v>
      </c>
      <c r="Y6" s="51">
        <f t="shared" si="14"/>
        <v>12.72175925925926</v>
      </c>
      <c r="AA6" s="58">
        <f t="shared" si="15"/>
        <v>55.986111111111107</v>
      </c>
    </row>
    <row r="7" spans="1:27" x14ac:dyDescent="0.25">
      <c r="A7" s="15" t="s">
        <v>26</v>
      </c>
      <c r="B7" s="24">
        <v>113625</v>
      </c>
      <c r="C7" s="24">
        <v>44996</v>
      </c>
      <c r="D7" s="24">
        <v>595386</v>
      </c>
      <c r="E7" s="11">
        <f t="shared" si="22"/>
        <v>754007</v>
      </c>
      <c r="F7" s="14">
        <f t="shared" si="4"/>
        <v>4.7468937566272539E-2</v>
      </c>
      <c r="G7" s="16"/>
      <c r="H7" s="17">
        <f t="shared" si="23"/>
        <v>157.8125</v>
      </c>
      <c r="I7" s="17">
        <f t="shared" si="24"/>
        <v>62.49444444444444</v>
      </c>
      <c r="J7" s="17">
        <f t="shared" si="25"/>
        <v>826.92499999999995</v>
      </c>
      <c r="K7" s="37">
        <f t="shared" si="26"/>
        <v>349.07731481481483</v>
      </c>
      <c r="M7">
        <v>700</v>
      </c>
      <c r="O7" s="59" t="s">
        <v>26</v>
      </c>
      <c r="P7" s="60"/>
      <c r="Q7" s="60"/>
      <c r="R7" s="60"/>
      <c r="S7" s="59">
        <f t="shared" si="9"/>
        <v>0</v>
      </c>
      <c r="T7" s="61">
        <f t="shared" si="10"/>
        <v>0</v>
      </c>
      <c r="U7" s="62"/>
      <c r="V7" s="19">
        <f t="shared" si="11"/>
        <v>0</v>
      </c>
      <c r="W7" s="19">
        <f t="shared" si="12"/>
        <v>0</v>
      </c>
      <c r="X7" s="19">
        <f t="shared" si="13"/>
        <v>0</v>
      </c>
      <c r="Y7" s="37">
        <f t="shared" si="14"/>
        <v>0</v>
      </c>
      <c r="AA7" s="58">
        <f t="shared" si="15"/>
        <v>349.07731481481483</v>
      </c>
    </row>
    <row r="8" spans="1:27" x14ac:dyDescent="0.25">
      <c r="A8" s="11" t="s">
        <v>27</v>
      </c>
      <c r="B8" s="23">
        <v>70</v>
      </c>
      <c r="C8" s="23">
        <v>320</v>
      </c>
      <c r="D8" s="23">
        <v>79</v>
      </c>
      <c r="E8" s="11">
        <f t="shared" si="22"/>
        <v>469</v>
      </c>
      <c r="F8" s="14">
        <f t="shared" si="4"/>
        <v>2.9526160524480303E-5</v>
      </c>
      <c r="H8" s="2">
        <f t="shared" si="23"/>
        <v>9.7222222222222224E-2</v>
      </c>
      <c r="I8" s="2">
        <f t="shared" si="24"/>
        <v>0.44444444444444448</v>
      </c>
      <c r="J8" s="2">
        <f t="shared" si="25"/>
        <v>0.10972222222222222</v>
      </c>
      <c r="K8" s="36">
        <f t="shared" si="26"/>
        <v>0.21712962962962967</v>
      </c>
      <c r="O8" s="48" t="s">
        <v>27</v>
      </c>
      <c r="P8" s="47">
        <v>4</v>
      </c>
      <c r="Q8" s="47">
        <v>221</v>
      </c>
      <c r="R8" s="47">
        <v>5</v>
      </c>
      <c r="S8" s="48">
        <f t="shared" si="9"/>
        <v>230</v>
      </c>
      <c r="T8" s="49">
        <f t="shared" si="10"/>
        <v>1.4479780214563901E-5</v>
      </c>
      <c r="U8" s="41"/>
      <c r="V8" s="50">
        <f t="shared" si="11"/>
        <v>5.5555555555555549E-3</v>
      </c>
      <c r="W8" s="50">
        <f t="shared" si="12"/>
        <v>0.30694444444444446</v>
      </c>
      <c r="X8" s="50">
        <f t="shared" si="13"/>
        <v>6.9444444444444449E-3</v>
      </c>
      <c r="Y8" s="51">
        <f t="shared" si="14"/>
        <v>0.10648148148148147</v>
      </c>
      <c r="AA8" s="58">
        <f t="shared" si="15"/>
        <v>0.32361111111111113</v>
      </c>
    </row>
    <row r="9" spans="1:27" x14ac:dyDescent="0.25">
      <c r="A9" s="11" t="s">
        <v>28</v>
      </c>
      <c r="B9" s="23">
        <v>40</v>
      </c>
      <c r="C9" s="23">
        <v>9408</v>
      </c>
      <c r="D9" s="23">
        <v>75</v>
      </c>
      <c r="E9" s="11">
        <f t="shared" si="22"/>
        <v>9523</v>
      </c>
      <c r="F9" s="14">
        <f t="shared" si="4"/>
        <v>5.9952585644909584E-4</v>
      </c>
      <c r="H9" s="2">
        <f t="shared" si="23"/>
        <v>5.5555555555555559E-2</v>
      </c>
      <c r="I9" s="2">
        <f t="shared" si="24"/>
        <v>13.066666666666666</v>
      </c>
      <c r="J9" s="2">
        <f t="shared" si="25"/>
        <v>0.10416666666666667</v>
      </c>
      <c r="K9" s="36">
        <f t="shared" si="26"/>
        <v>4.4087962962962957</v>
      </c>
      <c r="O9" s="48" t="s">
        <v>28</v>
      </c>
      <c r="P9" s="47">
        <v>0</v>
      </c>
      <c r="Q9" s="47">
        <v>3578</v>
      </c>
      <c r="R9" s="47">
        <v>0</v>
      </c>
      <c r="S9" s="48">
        <f t="shared" si="9"/>
        <v>3578</v>
      </c>
      <c r="T9" s="49">
        <f t="shared" si="10"/>
        <v>2.2525501568569409E-4</v>
      </c>
      <c r="U9" s="41"/>
      <c r="V9" s="50">
        <f t="shared" si="11"/>
        <v>0</v>
      </c>
      <c r="W9" s="50">
        <f t="shared" si="12"/>
        <v>4.969444444444445</v>
      </c>
      <c r="X9" s="50">
        <f t="shared" si="13"/>
        <v>0</v>
      </c>
      <c r="Y9" s="51">
        <f t="shared" si="14"/>
        <v>1.6564814814814817</v>
      </c>
      <c r="AA9" s="58">
        <f t="shared" si="15"/>
        <v>6.0652777777777773</v>
      </c>
    </row>
    <row r="10" spans="1:27" x14ac:dyDescent="0.25">
      <c r="A10" s="15" t="s">
        <v>29</v>
      </c>
      <c r="B10" s="24">
        <v>1641049</v>
      </c>
      <c r="C10" s="24">
        <v>1542868</v>
      </c>
      <c r="D10" s="24">
        <v>1559877</v>
      </c>
      <c r="E10" s="11">
        <f t="shared" si="22"/>
        <v>4743794</v>
      </c>
      <c r="F10" s="14">
        <f t="shared" si="4"/>
        <v>0.29864823697029108</v>
      </c>
      <c r="G10" s="16"/>
      <c r="H10" s="17">
        <f t="shared" si="23"/>
        <v>2279.2347222222224</v>
      </c>
      <c r="I10" s="17">
        <f t="shared" si="24"/>
        <v>2142.8722222222223</v>
      </c>
      <c r="J10" s="17">
        <f t="shared" si="25"/>
        <v>2166.4958333333334</v>
      </c>
      <c r="K10" s="37">
        <f t="shared" si="26"/>
        <v>2196.2009259259262</v>
      </c>
      <c r="M10">
        <v>1197</v>
      </c>
      <c r="O10" s="59" t="s">
        <v>29</v>
      </c>
      <c r="P10" s="60">
        <v>960868</v>
      </c>
      <c r="Q10" s="60">
        <v>367314</v>
      </c>
      <c r="R10" s="60">
        <v>1208901</v>
      </c>
      <c r="S10" s="59">
        <f t="shared" si="9"/>
        <v>2537083</v>
      </c>
      <c r="T10" s="61">
        <f t="shared" si="10"/>
        <v>0.15972349663524532</v>
      </c>
      <c r="U10" s="62"/>
      <c r="V10" s="19">
        <f t="shared" si="11"/>
        <v>1334.5388888888888</v>
      </c>
      <c r="W10" s="19">
        <f t="shared" si="12"/>
        <v>510.15833333333336</v>
      </c>
      <c r="X10" s="19">
        <f t="shared" si="13"/>
        <v>1679.0291666666667</v>
      </c>
      <c r="Y10" s="37">
        <f t="shared" si="14"/>
        <v>1174.575462962963</v>
      </c>
      <c r="AA10" s="58">
        <f t="shared" si="15"/>
        <v>3370.7763888888894</v>
      </c>
    </row>
    <row r="11" spans="1:27" x14ac:dyDescent="0.25">
      <c r="A11" s="31" t="s">
        <v>71</v>
      </c>
      <c r="B11" s="32"/>
      <c r="C11" s="32"/>
      <c r="D11" s="32"/>
      <c r="E11" s="31"/>
      <c r="F11" s="33"/>
      <c r="G11" s="21"/>
      <c r="H11" s="34"/>
      <c r="I11" s="34"/>
      <c r="J11" s="34"/>
      <c r="K11" s="38"/>
      <c r="L11" s="21"/>
      <c r="M11" s="21"/>
      <c r="N11" s="21"/>
      <c r="O11" s="48" t="s">
        <v>71</v>
      </c>
      <c r="P11" s="47">
        <v>234097</v>
      </c>
      <c r="Q11" s="47">
        <v>277844</v>
      </c>
      <c r="R11" s="47">
        <v>103215</v>
      </c>
      <c r="S11" s="48">
        <f t="shared" si="9"/>
        <v>615156</v>
      </c>
      <c r="T11" s="49">
        <f t="shared" si="10"/>
        <v>3.8727494250740312E-2</v>
      </c>
      <c r="U11" s="41"/>
      <c r="V11" s="50">
        <f t="shared" si="11"/>
        <v>325.13472222222219</v>
      </c>
      <c r="W11" s="50">
        <f t="shared" si="12"/>
        <v>385.89444444444445</v>
      </c>
      <c r="X11" s="50">
        <f t="shared" si="13"/>
        <v>143.35416666666666</v>
      </c>
      <c r="Y11" s="51">
        <f t="shared" si="14"/>
        <v>284.79444444444442</v>
      </c>
      <c r="AA11" s="58">
        <f t="shared" si="15"/>
        <v>284.79444444444442</v>
      </c>
    </row>
    <row r="12" spans="1:27" x14ac:dyDescent="0.25">
      <c r="A12" s="11" t="s">
        <v>62</v>
      </c>
      <c r="B12" s="23">
        <v>31</v>
      </c>
      <c r="C12" s="23">
        <v>42</v>
      </c>
      <c r="D12" s="23">
        <v>66</v>
      </c>
      <c r="E12" s="11">
        <f t="shared" si="22"/>
        <v>139</v>
      </c>
      <c r="F12" s="14">
        <f t="shared" ref="F12:F32" si="27">E12/$E$33</f>
        <v>8.7508236948886188E-6</v>
      </c>
      <c r="H12" s="2">
        <f t="shared" si="23"/>
        <v>4.3055555555555555E-2</v>
      </c>
      <c r="I12" s="2">
        <f t="shared" si="24"/>
        <v>5.8333333333333334E-2</v>
      </c>
      <c r="J12" s="2">
        <f t="shared" si="25"/>
        <v>9.166666666666666E-2</v>
      </c>
      <c r="K12" s="36">
        <f t="shared" si="26"/>
        <v>6.4351851851851841E-2</v>
      </c>
      <c r="M12" s="20"/>
      <c r="O12" s="48" t="s">
        <v>62</v>
      </c>
      <c r="P12" s="47">
        <v>2</v>
      </c>
      <c r="Q12" s="47">
        <v>3</v>
      </c>
      <c r="R12" s="47">
        <v>2</v>
      </c>
      <c r="S12" s="48">
        <f t="shared" si="9"/>
        <v>7</v>
      </c>
      <c r="T12" s="49">
        <f t="shared" si="10"/>
        <v>4.4068896305194483E-7</v>
      </c>
      <c r="U12" s="41"/>
      <c r="V12" s="50">
        <f t="shared" si="11"/>
        <v>2.7777777777777775E-3</v>
      </c>
      <c r="W12" s="50">
        <f t="shared" si="12"/>
        <v>4.1666666666666666E-3</v>
      </c>
      <c r="X12" s="50">
        <f t="shared" si="13"/>
        <v>2.7777777777777775E-3</v>
      </c>
      <c r="Y12" s="51">
        <f t="shared" si="14"/>
        <v>3.2407407407407406E-3</v>
      </c>
      <c r="AA12" s="58">
        <f t="shared" si="15"/>
        <v>6.7592592592592579E-2</v>
      </c>
    </row>
    <row r="13" spans="1:27" x14ac:dyDescent="0.25">
      <c r="A13" s="11" t="s">
        <v>30</v>
      </c>
      <c r="B13" s="23">
        <v>161563</v>
      </c>
      <c r="C13" s="23">
        <v>162655</v>
      </c>
      <c r="D13" s="23">
        <v>21633</v>
      </c>
      <c r="E13" s="11">
        <f t="shared" si="22"/>
        <v>345851</v>
      </c>
      <c r="F13" s="14">
        <f t="shared" si="27"/>
        <v>2.1773245508639738E-2</v>
      </c>
      <c r="H13" s="2">
        <f t="shared" si="23"/>
        <v>224.39305555555558</v>
      </c>
      <c r="I13" s="2">
        <f t="shared" si="24"/>
        <v>225.90972222222223</v>
      </c>
      <c r="J13" s="2">
        <f t="shared" si="25"/>
        <v>30.045833333333334</v>
      </c>
      <c r="K13" s="36">
        <f t="shared" si="26"/>
        <v>160.11620370370372</v>
      </c>
      <c r="M13" s="20"/>
      <c r="O13" s="48" t="s">
        <v>30</v>
      </c>
      <c r="P13" s="47">
        <v>502595</v>
      </c>
      <c r="Q13" s="47">
        <v>376959</v>
      </c>
      <c r="R13" s="47">
        <v>209141</v>
      </c>
      <c r="S13" s="48">
        <f t="shared" si="9"/>
        <v>1088695</v>
      </c>
      <c r="T13" s="49">
        <f t="shared" si="10"/>
        <v>6.8539410089976729E-2</v>
      </c>
      <c r="U13" s="41"/>
      <c r="V13" s="50">
        <f t="shared" si="11"/>
        <v>698.04861111111109</v>
      </c>
      <c r="W13" s="50">
        <f t="shared" si="12"/>
        <v>523.55416666666667</v>
      </c>
      <c r="X13" s="50">
        <f t="shared" si="13"/>
        <v>290.47361111111115</v>
      </c>
      <c r="Y13" s="51">
        <f t="shared" si="14"/>
        <v>504.02546296296288</v>
      </c>
      <c r="AA13" s="58">
        <f t="shared" si="15"/>
        <v>664.14166666666665</v>
      </c>
    </row>
    <row r="14" spans="1:27" x14ac:dyDescent="0.25">
      <c r="A14" s="11" t="s">
        <v>31</v>
      </c>
      <c r="B14" s="23">
        <v>61</v>
      </c>
      <c r="C14" s="23">
        <v>3175</v>
      </c>
      <c r="D14" s="23">
        <v>18</v>
      </c>
      <c r="E14" s="11">
        <f t="shared" si="22"/>
        <v>3254</v>
      </c>
      <c r="F14" s="14">
        <f t="shared" si="27"/>
        <v>2.0485741225300405E-4</v>
      </c>
      <c r="H14" s="2">
        <f t="shared" si="23"/>
        <v>8.4722222222222213E-2</v>
      </c>
      <c r="I14" s="2">
        <f t="shared" si="24"/>
        <v>4.4097222222222223</v>
      </c>
      <c r="J14" s="2">
        <f t="shared" si="25"/>
        <v>2.5000000000000001E-2</v>
      </c>
      <c r="K14" s="36">
        <f t="shared" si="26"/>
        <v>1.5064814814814815</v>
      </c>
      <c r="O14" s="48" t="s">
        <v>31</v>
      </c>
      <c r="P14" s="47">
        <v>2</v>
      </c>
      <c r="Q14" s="47">
        <v>4</v>
      </c>
      <c r="R14" s="47">
        <v>1</v>
      </c>
      <c r="S14" s="48">
        <f t="shared" si="9"/>
        <v>7</v>
      </c>
      <c r="T14" s="49">
        <f t="shared" si="10"/>
        <v>4.4068896305194483E-7</v>
      </c>
      <c r="U14" s="41"/>
      <c r="V14" s="50">
        <f t="shared" si="11"/>
        <v>2.7777777777777775E-3</v>
      </c>
      <c r="W14" s="50">
        <f t="shared" si="12"/>
        <v>5.5555555555555549E-3</v>
      </c>
      <c r="X14" s="50">
        <f t="shared" si="13"/>
        <v>1.3888888888888887E-3</v>
      </c>
      <c r="Y14" s="51">
        <f t="shared" si="14"/>
        <v>3.2407407407407402E-3</v>
      </c>
      <c r="AA14" s="58">
        <f t="shared" si="15"/>
        <v>1.5097222222222222</v>
      </c>
    </row>
    <row r="15" spans="1:27" x14ac:dyDescent="0.25">
      <c r="A15" s="11" t="s">
        <v>77</v>
      </c>
      <c r="B15" s="23">
        <v>5201</v>
      </c>
      <c r="C15" s="23">
        <v>99</v>
      </c>
      <c r="D15" s="23">
        <v>1264</v>
      </c>
      <c r="E15" s="11">
        <f t="shared" si="22"/>
        <v>6564</v>
      </c>
      <c r="F15" s="14">
        <f t="shared" si="27"/>
        <v>4.132403362104237E-4</v>
      </c>
      <c r="H15" s="2">
        <f t="shared" si="23"/>
        <v>7.2236111111111114</v>
      </c>
      <c r="I15" s="2">
        <f t="shared" si="24"/>
        <v>0.13750000000000001</v>
      </c>
      <c r="J15" s="2">
        <f t="shared" si="25"/>
        <v>1.7555555555555555</v>
      </c>
      <c r="K15" s="36">
        <f t="shared" si="26"/>
        <v>3.0388888888888892</v>
      </c>
      <c r="O15" s="11" t="s">
        <v>77</v>
      </c>
      <c r="P15" s="47">
        <v>2007</v>
      </c>
      <c r="Q15" s="47">
        <v>44</v>
      </c>
      <c r="R15" s="47">
        <v>1</v>
      </c>
      <c r="S15" s="48">
        <f t="shared" si="9"/>
        <v>2052</v>
      </c>
      <c r="T15" s="49">
        <f t="shared" si="10"/>
        <v>1.291848217403701E-4</v>
      </c>
      <c r="U15" s="41"/>
      <c r="V15" s="50">
        <f t="shared" si="11"/>
        <v>2.7875000000000001</v>
      </c>
      <c r="W15" s="50">
        <f t="shared" si="12"/>
        <v>6.1111111111111109E-2</v>
      </c>
      <c r="X15" s="50">
        <f t="shared" si="13"/>
        <v>1.3888888888888887E-3</v>
      </c>
      <c r="Y15" s="51">
        <f t="shared" si="14"/>
        <v>0.95000000000000007</v>
      </c>
      <c r="AA15" s="58">
        <f t="shared" si="15"/>
        <v>3.9888888888888894</v>
      </c>
    </row>
    <row r="16" spans="1:27" x14ac:dyDescent="0.25">
      <c r="A16" s="11" t="s">
        <v>32</v>
      </c>
      <c r="B16" s="23">
        <v>7</v>
      </c>
      <c r="C16" s="23">
        <v>1516</v>
      </c>
      <c r="D16" s="23">
        <v>1374</v>
      </c>
      <c r="E16" s="11">
        <f t="shared" si="22"/>
        <v>2897</v>
      </c>
      <c r="F16" s="14">
        <f t="shared" si="27"/>
        <v>1.8238227513735488E-4</v>
      </c>
      <c r="H16" s="2">
        <f t="shared" si="23"/>
        <v>9.7222222222222224E-3</v>
      </c>
      <c r="I16" s="2">
        <f t="shared" si="24"/>
        <v>2.1055555555555556</v>
      </c>
      <c r="J16" s="2">
        <f t="shared" si="25"/>
        <v>1.9083333333333334</v>
      </c>
      <c r="K16" s="36">
        <f t="shared" si="26"/>
        <v>1.3412037037037037</v>
      </c>
      <c r="O16" s="48" t="s">
        <v>32</v>
      </c>
      <c r="P16" s="47">
        <v>10</v>
      </c>
      <c r="Q16" s="47">
        <v>0</v>
      </c>
      <c r="R16" s="47">
        <v>16</v>
      </c>
      <c r="S16" s="48">
        <f t="shared" si="9"/>
        <v>26</v>
      </c>
      <c r="T16" s="49">
        <f t="shared" si="10"/>
        <v>1.6368447199072236E-6</v>
      </c>
      <c r="U16" s="41"/>
      <c r="V16" s="50">
        <f t="shared" si="11"/>
        <v>1.388888888888889E-2</v>
      </c>
      <c r="W16" s="50">
        <f t="shared" si="12"/>
        <v>0</v>
      </c>
      <c r="X16" s="50">
        <f t="shared" si="13"/>
        <v>2.222222222222222E-2</v>
      </c>
      <c r="Y16" s="51">
        <f t="shared" si="14"/>
        <v>1.2037037037037035E-2</v>
      </c>
      <c r="AA16" s="58">
        <f t="shared" si="15"/>
        <v>1.3532407407407407</v>
      </c>
    </row>
    <row r="17" spans="1:27" x14ac:dyDescent="0.25">
      <c r="A17" s="15" t="s">
        <v>33</v>
      </c>
      <c r="B17" s="24">
        <v>75127</v>
      </c>
      <c r="C17" s="24">
        <v>62775</v>
      </c>
      <c r="D17" s="24">
        <v>11618</v>
      </c>
      <c r="E17" s="11">
        <f t="shared" si="22"/>
        <v>149520</v>
      </c>
      <c r="F17" s="14">
        <f t="shared" si="27"/>
        <v>9.4131162507895411E-3</v>
      </c>
      <c r="G17" s="16"/>
      <c r="H17" s="17">
        <f t="shared" si="23"/>
        <v>104.34305555555555</v>
      </c>
      <c r="I17" s="17">
        <f t="shared" si="24"/>
        <v>87.1875</v>
      </c>
      <c r="J17" s="17">
        <f t="shared" si="25"/>
        <v>16.136111111111109</v>
      </c>
      <c r="K17" s="37">
        <f t="shared" si="26"/>
        <v>69.222222222222229</v>
      </c>
      <c r="M17">
        <v>1229</v>
      </c>
      <c r="O17" s="59" t="s">
        <v>33</v>
      </c>
      <c r="P17" s="60">
        <v>33564</v>
      </c>
      <c r="Q17" s="60">
        <v>3828</v>
      </c>
      <c r="R17" s="60">
        <v>45642</v>
      </c>
      <c r="S17" s="59">
        <f t="shared" si="9"/>
        <v>83034</v>
      </c>
      <c r="T17" s="61">
        <f t="shared" si="10"/>
        <v>5.2274524797221696E-3</v>
      </c>
      <c r="U17" s="62"/>
      <c r="V17" s="19">
        <f t="shared" si="11"/>
        <v>46.616666666666667</v>
      </c>
      <c r="W17" s="19">
        <f t="shared" si="12"/>
        <v>5.3166666666666664</v>
      </c>
      <c r="X17" s="19">
        <f t="shared" si="13"/>
        <v>63.391666666666666</v>
      </c>
      <c r="Y17" s="37">
        <f t="shared" si="14"/>
        <v>38.44166666666667</v>
      </c>
      <c r="AA17" s="58">
        <f t="shared" si="15"/>
        <v>107.66388888888889</v>
      </c>
    </row>
    <row r="18" spans="1:27" x14ac:dyDescent="0.25">
      <c r="A18" s="15" t="s">
        <v>34</v>
      </c>
      <c r="B18" s="24">
        <v>7420</v>
      </c>
      <c r="C18" s="24">
        <v>724347</v>
      </c>
      <c r="D18" s="24">
        <v>101940</v>
      </c>
      <c r="E18" s="11">
        <f t="shared" si="22"/>
        <v>833707</v>
      </c>
      <c r="F18" s="14">
        <f t="shared" si="27"/>
        <v>5.248649618844968E-2</v>
      </c>
      <c r="G18" s="16"/>
      <c r="H18" s="17">
        <f t="shared" si="23"/>
        <v>10.305555555555555</v>
      </c>
      <c r="I18" s="17">
        <f t="shared" si="24"/>
        <v>1006.0375</v>
      </c>
      <c r="J18" s="17">
        <f t="shared" si="25"/>
        <v>141.58333333333334</v>
      </c>
      <c r="K18" s="37">
        <f t="shared" si="26"/>
        <v>385.97546296296292</v>
      </c>
      <c r="M18" s="20">
        <v>300</v>
      </c>
      <c r="O18" s="59" t="s">
        <v>34</v>
      </c>
      <c r="P18" s="60"/>
      <c r="Q18" s="60"/>
      <c r="R18" s="60"/>
      <c r="S18" s="59">
        <f t="shared" si="9"/>
        <v>0</v>
      </c>
      <c r="T18" s="61">
        <f t="shared" si="10"/>
        <v>0</v>
      </c>
      <c r="U18" s="62"/>
      <c r="V18" s="19">
        <f t="shared" si="11"/>
        <v>0</v>
      </c>
      <c r="W18" s="19">
        <f t="shared" si="12"/>
        <v>0</v>
      </c>
      <c r="X18" s="19">
        <f t="shared" si="13"/>
        <v>0</v>
      </c>
      <c r="Y18" s="37">
        <f t="shared" si="14"/>
        <v>0</v>
      </c>
      <c r="AA18" s="58">
        <f t="shared" si="15"/>
        <v>385.97546296296292</v>
      </c>
    </row>
    <row r="19" spans="1:27" x14ac:dyDescent="0.25">
      <c r="A19" s="11" t="s">
        <v>35</v>
      </c>
      <c r="B19" s="23">
        <v>0</v>
      </c>
      <c r="C19" s="23">
        <v>0</v>
      </c>
      <c r="D19" s="23">
        <v>1288</v>
      </c>
      <c r="E19" s="11">
        <f t="shared" si="22"/>
        <v>1288</v>
      </c>
      <c r="F19" s="14">
        <f t="shared" si="27"/>
        <v>8.1086769201557852E-5</v>
      </c>
      <c r="H19" s="2">
        <f t="shared" si="23"/>
        <v>0</v>
      </c>
      <c r="I19" s="2">
        <f t="shared" si="24"/>
        <v>0</v>
      </c>
      <c r="J19" s="2">
        <f t="shared" si="25"/>
        <v>1.7888888888888888</v>
      </c>
      <c r="K19" s="36">
        <f t="shared" si="26"/>
        <v>0.59629629629629621</v>
      </c>
      <c r="O19" s="48" t="s">
        <v>35</v>
      </c>
      <c r="P19" s="47"/>
      <c r="Q19" s="47"/>
      <c r="R19" s="47"/>
      <c r="S19" s="48">
        <f t="shared" si="9"/>
        <v>0</v>
      </c>
      <c r="T19" s="49">
        <f t="shared" si="10"/>
        <v>0</v>
      </c>
      <c r="U19" s="41"/>
      <c r="V19" s="50">
        <f t="shared" si="11"/>
        <v>0</v>
      </c>
      <c r="W19" s="50">
        <f t="shared" si="12"/>
        <v>0</v>
      </c>
      <c r="X19" s="50">
        <f t="shared" si="13"/>
        <v>0</v>
      </c>
      <c r="Y19" s="51">
        <f t="shared" si="14"/>
        <v>0</v>
      </c>
      <c r="AA19" s="58">
        <f t="shared" si="15"/>
        <v>0.59629629629629621</v>
      </c>
    </row>
    <row r="20" spans="1:27" ht="30" x14ac:dyDescent="0.25">
      <c r="A20" s="11" t="s">
        <v>36</v>
      </c>
      <c r="B20" s="23">
        <v>485946</v>
      </c>
      <c r="C20" s="23">
        <v>807242</v>
      </c>
      <c r="D20" s="23">
        <v>438243</v>
      </c>
      <c r="E20" s="11">
        <f t="shared" si="22"/>
        <v>1731431</v>
      </c>
      <c r="F20" s="14">
        <f t="shared" si="27"/>
        <v>0.10900321885514169</v>
      </c>
      <c r="H20" s="2">
        <f t="shared" si="23"/>
        <v>674.92499999999995</v>
      </c>
      <c r="I20" s="2">
        <f t="shared" si="24"/>
        <v>1121.1694444444445</v>
      </c>
      <c r="J20" s="2">
        <f t="shared" si="25"/>
        <v>608.67083333333335</v>
      </c>
      <c r="K20" s="36">
        <f t="shared" si="26"/>
        <v>801.58842592592589</v>
      </c>
      <c r="O20" s="48" t="s">
        <v>36</v>
      </c>
      <c r="P20" s="47">
        <v>400086</v>
      </c>
      <c r="Q20" s="47">
        <v>865392</v>
      </c>
      <c r="R20" s="47">
        <v>334839</v>
      </c>
      <c r="S20" s="48">
        <f t="shared" si="9"/>
        <v>1600317</v>
      </c>
      <c r="T20" s="49">
        <f t="shared" si="10"/>
        <v>0.10074886275491417</v>
      </c>
      <c r="U20" s="41"/>
      <c r="V20" s="50">
        <f t="shared" si="11"/>
        <v>555.67499999999995</v>
      </c>
      <c r="W20" s="50">
        <f t="shared" si="12"/>
        <v>1201.9333333333334</v>
      </c>
      <c r="X20" s="50">
        <f t="shared" si="13"/>
        <v>465.05416666666667</v>
      </c>
      <c r="Y20" s="51">
        <f t="shared" si="14"/>
        <v>740.88749999999993</v>
      </c>
      <c r="AA20" s="58">
        <f t="shared" si="15"/>
        <v>1542.4759259259258</v>
      </c>
    </row>
    <row r="21" spans="1:27" x14ac:dyDescent="0.25">
      <c r="A21" s="11" t="s">
        <v>37</v>
      </c>
      <c r="B21" s="23">
        <v>1664</v>
      </c>
      <c r="C21" s="23">
        <v>1479</v>
      </c>
      <c r="D21" s="23">
        <v>959</v>
      </c>
      <c r="E21" s="11">
        <f t="shared" si="22"/>
        <v>4102</v>
      </c>
      <c r="F21" s="14">
        <f t="shared" si="27"/>
        <v>2.5824373234843966E-4</v>
      </c>
      <c r="H21" s="2">
        <f t="shared" si="23"/>
        <v>2.3111111111111109</v>
      </c>
      <c r="I21" s="2">
        <f t="shared" si="24"/>
        <v>2.0541666666666667</v>
      </c>
      <c r="J21" s="2">
        <f t="shared" si="25"/>
        <v>1.3319444444444446</v>
      </c>
      <c r="K21" s="36">
        <f t="shared" si="26"/>
        <v>1.8990740740740739</v>
      </c>
      <c r="O21" s="48" t="s">
        <v>37</v>
      </c>
      <c r="P21" s="47">
        <v>347</v>
      </c>
      <c r="Q21" s="47">
        <v>241</v>
      </c>
      <c r="R21" s="47">
        <v>112</v>
      </c>
      <c r="S21" s="48">
        <f t="shared" si="9"/>
        <v>700</v>
      </c>
      <c r="T21" s="49">
        <f t="shared" si="10"/>
        <v>4.4068896305194485E-5</v>
      </c>
      <c r="U21" s="41"/>
      <c r="V21" s="50">
        <f t="shared" si="11"/>
        <v>0.48194444444444445</v>
      </c>
      <c r="W21" s="50">
        <f t="shared" si="12"/>
        <v>0.3347222222222222</v>
      </c>
      <c r="X21" s="50">
        <f t="shared" si="13"/>
        <v>0.15555555555555556</v>
      </c>
      <c r="Y21" s="51">
        <f t="shared" si="14"/>
        <v>0.32407407407407407</v>
      </c>
      <c r="AA21" s="58">
        <f t="shared" si="15"/>
        <v>2.2231481481481481</v>
      </c>
    </row>
    <row r="22" spans="1:27" x14ac:dyDescent="0.25">
      <c r="A22" s="11" t="s">
        <v>68</v>
      </c>
      <c r="B22" s="23">
        <v>0</v>
      </c>
      <c r="C22" s="23">
        <v>0</v>
      </c>
      <c r="D22" s="23">
        <v>0</v>
      </c>
      <c r="E22" s="11">
        <f t="shared" si="22"/>
        <v>0</v>
      </c>
      <c r="F22" s="14">
        <f t="shared" si="27"/>
        <v>0</v>
      </c>
      <c r="H22" s="2">
        <f t="shared" si="23"/>
        <v>0</v>
      </c>
      <c r="I22" s="2">
        <f t="shared" si="24"/>
        <v>0</v>
      </c>
      <c r="J22" s="2">
        <f t="shared" si="25"/>
        <v>0</v>
      </c>
      <c r="K22" s="36">
        <f t="shared" si="26"/>
        <v>0</v>
      </c>
      <c r="O22" s="48" t="s">
        <v>68</v>
      </c>
      <c r="P22" s="47"/>
      <c r="Q22" s="47"/>
      <c r="R22" s="47"/>
      <c r="S22" s="48">
        <f t="shared" si="9"/>
        <v>0</v>
      </c>
      <c r="T22" s="49">
        <f t="shared" si="10"/>
        <v>0</v>
      </c>
      <c r="U22" s="41"/>
      <c r="V22" s="50">
        <f t="shared" si="11"/>
        <v>0</v>
      </c>
      <c r="W22" s="50">
        <f t="shared" si="12"/>
        <v>0</v>
      </c>
      <c r="X22" s="50">
        <f t="shared" si="13"/>
        <v>0</v>
      </c>
      <c r="Y22" s="51">
        <f t="shared" si="14"/>
        <v>0</v>
      </c>
      <c r="AA22" s="58">
        <f t="shared" si="15"/>
        <v>0</v>
      </c>
    </row>
    <row r="23" spans="1:27" x14ac:dyDescent="0.25">
      <c r="A23" s="11" t="s">
        <v>38</v>
      </c>
      <c r="B23" s="23">
        <v>947310</v>
      </c>
      <c r="C23" s="23">
        <v>1365312</v>
      </c>
      <c r="D23" s="23">
        <v>516768</v>
      </c>
      <c r="E23" s="11">
        <f t="shared" si="22"/>
        <v>2829390</v>
      </c>
      <c r="F23" s="14">
        <f t="shared" si="27"/>
        <v>0.17812584930993461</v>
      </c>
      <c r="H23" s="2">
        <f t="shared" si="23"/>
        <v>1315.7083333333333</v>
      </c>
      <c r="I23" s="2">
        <f t="shared" si="24"/>
        <v>1896.2666666666667</v>
      </c>
      <c r="J23" s="2">
        <f t="shared" si="25"/>
        <v>717.73333333333335</v>
      </c>
      <c r="K23" s="36">
        <f t="shared" si="26"/>
        <v>1309.9027777777776</v>
      </c>
      <c r="M23" s="20"/>
      <c r="O23" s="48" t="s">
        <v>38</v>
      </c>
      <c r="P23" s="47">
        <v>2</v>
      </c>
      <c r="Q23" s="47">
        <v>75</v>
      </c>
      <c r="R23" s="47">
        <v>2</v>
      </c>
      <c r="S23" s="48">
        <f t="shared" si="9"/>
        <v>79</v>
      </c>
      <c r="T23" s="49">
        <f t="shared" si="10"/>
        <v>4.9734897258719491E-6</v>
      </c>
      <c r="U23" s="41"/>
      <c r="V23" s="50">
        <f t="shared" si="11"/>
        <v>2.7777777777777775E-3</v>
      </c>
      <c r="W23" s="50">
        <f t="shared" si="12"/>
        <v>0.10416666666666667</v>
      </c>
      <c r="X23" s="50">
        <f t="shared" si="13"/>
        <v>2.7777777777777775E-3</v>
      </c>
      <c r="Y23" s="51">
        <f t="shared" si="14"/>
        <v>3.6574074074074078E-2</v>
      </c>
      <c r="AA23" s="58">
        <f t="shared" si="15"/>
        <v>1309.9393518518516</v>
      </c>
    </row>
    <row r="24" spans="1:27" x14ac:dyDescent="0.25">
      <c r="A24" s="15" t="s">
        <v>39</v>
      </c>
      <c r="B24" s="24"/>
      <c r="C24" s="24"/>
      <c r="D24" s="24"/>
      <c r="E24" s="11">
        <f t="shared" si="22"/>
        <v>0</v>
      </c>
      <c r="F24" s="14">
        <f t="shared" si="27"/>
        <v>0</v>
      </c>
      <c r="G24" s="16"/>
      <c r="H24" s="17">
        <f t="shared" si="23"/>
        <v>0</v>
      </c>
      <c r="I24" s="17">
        <f t="shared" si="24"/>
        <v>0</v>
      </c>
      <c r="J24" s="17">
        <f t="shared" si="25"/>
        <v>0</v>
      </c>
      <c r="K24" s="37">
        <f t="shared" si="26"/>
        <v>0</v>
      </c>
      <c r="O24" s="59" t="s">
        <v>39</v>
      </c>
      <c r="P24" s="60"/>
      <c r="Q24" s="60"/>
      <c r="R24" s="60"/>
      <c r="S24" s="59">
        <f t="shared" si="9"/>
        <v>0</v>
      </c>
      <c r="T24" s="61">
        <f t="shared" si="10"/>
        <v>0</v>
      </c>
      <c r="U24" s="62"/>
      <c r="V24" s="19">
        <f t="shared" si="11"/>
        <v>0</v>
      </c>
      <c r="W24" s="19">
        <f t="shared" si="12"/>
        <v>0</v>
      </c>
      <c r="X24" s="19">
        <f t="shared" si="13"/>
        <v>0</v>
      </c>
      <c r="Y24" s="37">
        <f t="shared" si="14"/>
        <v>0</v>
      </c>
      <c r="AA24" s="58">
        <f t="shared" si="15"/>
        <v>0</v>
      </c>
    </row>
    <row r="25" spans="1:27" ht="30" x14ac:dyDescent="0.25">
      <c r="A25" s="11" t="s">
        <v>40</v>
      </c>
      <c r="B25" s="23">
        <v>49</v>
      </c>
      <c r="C25" s="23">
        <v>413</v>
      </c>
      <c r="D25" s="23">
        <v>31</v>
      </c>
      <c r="E25" s="11">
        <f t="shared" si="22"/>
        <v>493</v>
      </c>
      <c r="F25" s="14">
        <f t="shared" si="27"/>
        <v>3.1037094112086974E-5</v>
      </c>
      <c r="H25" s="2">
        <f>B25/24/30</f>
        <v>6.805555555555555E-2</v>
      </c>
      <c r="I25" s="2">
        <f t="shared" si="24"/>
        <v>0.57361111111111107</v>
      </c>
      <c r="J25" s="2">
        <f t="shared" si="25"/>
        <v>4.3055555555555555E-2</v>
      </c>
      <c r="K25" s="36">
        <f t="shared" si="26"/>
        <v>0.22824074074074072</v>
      </c>
      <c r="O25" s="48" t="s">
        <v>40</v>
      </c>
      <c r="P25" s="47">
        <v>27</v>
      </c>
      <c r="Q25" s="47">
        <v>140812</v>
      </c>
      <c r="R25" s="47">
        <v>139591</v>
      </c>
      <c r="S25" s="48">
        <f t="shared" si="9"/>
        <v>280430</v>
      </c>
      <c r="T25" s="49">
        <f t="shared" si="10"/>
        <v>1.7654629415522413E-2</v>
      </c>
      <c r="U25" s="41"/>
      <c r="V25" s="50">
        <f>P25/24/30</f>
        <v>3.7499999999999999E-2</v>
      </c>
      <c r="W25" s="50">
        <f t="shared" si="12"/>
        <v>195.57222222222222</v>
      </c>
      <c r="X25" s="50">
        <f t="shared" si="13"/>
        <v>193.8763888888889</v>
      </c>
      <c r="Y25" s="51">
        <f t="shared" si="14"/>
        <v>129.8287037037037</v>
      </c>
      <c r="AA25" s="58">
        <f t="shared" si="15"/>
        <v>130.05694444444444</v>
      </c>
    </row>
    <row r="26" spans="1:27" x14ac:dyDescent="0.25">
      <c r="A26" s="11" t="s">
        <v>41</v>
      </c>
      <c r="B26" s="23">
        <v>50587</v>
      </c>
      <c r="C26" s="23">
        <v>67218</v>
      </c>
      <c r="D26" s="23">
        <v>9371</v>
      </c>
      <c r="E26" s="11">
        <f t="shared" si="22"/>
        <v>127176</v>
      </c>
      <c r="F26" s="14">
        <f t="shared" si="27"/>
        <v>8.0064370807277335E-3</v>
      </c>
      <c r="H26" s="2">
        <f t="shared" ref="H26:H33" si="28">B26/24/30</f>
        <v>70.259722222222223</v>
      </c>
      <c r="I26" s="2">
        <f t="shared" ref="I26:I33" si="29">C26/24/30</f>
        <v>93.358333333333334</v>
      </c>
      <c r="J26" s="2">
        <f t="shared" ref="J26:J33" si="30">D26/24/30</f>
        <v>13.015277777777778</v>
      </c>
      <c r="K26" s="36">
        <f t="shared" si="26"/>
        <v>58.877777777777773</v>
      </c>
      <c r="O26" s="48" t="s">
        <v>41</v>
      </c>
      <c r="P26" s="47">
        <v>23330</v>
      </c>
      <c r="Q26" s="47">
        <v>22880</v>
      </c>
      <c r="R26" s="47">
        <v>1448</v>
      </c>
      <c r="S26" s="48">
        <f t="shared" si="9"/>
        <v>47658</v>
      </c>
      <c r="T26" s="49">
        <f t="shared" si="10"/>
        <v>3.0003363715899408E-3</v>
      </c>
      <c r="U26" s="41"/>
      <c r="V26" s="50">
        <f t="shared" ref="V26:V33" si="31">P26/24/30</f>
        <v>32.402777777777779</v>
      </c>
      <c r="W26" s="50">
        <f t="shared" si="12"/>
        <v>31.777777777777779</v>
      </c>
      <c r="X26" s="50">
        <f t="shared" si="13"/>
        <v>2.0111111111111111</v>
      </c>
      <c r="Y26" s="51">
        <f t="shared" si="14"/>
        <v>22.063888888888886</v>
      </c>
      <c r="AA26" s="58">
        <f t="shared" si="15"/>
        <v>80.941666666666663</v>
      </c>
    </row>
    <row r="27" spans="1:27" x14ac:dyDescent="0.25">
      <c r="A27" s="15" t="s">
        <v>42</v>
      </c>
      <c r="B27" s="24">
        <v>847215</v>
      </c>
      <c r="C27" s="24">
        <v>1251190</v>
      </c>
      <c r="D27" s="24">
        <v>813436</v>
      </c>
      <c r="E27" s="11">
        <f t="shared" si="22"/>
        <v>2911841</v>
      </c>
      <c r="F27" s="14">
        <f t="shared" si="27"/>
        <v>0.18331659869459116</v>
      </c>
      <c r="G27" s="16"/>
      <c r="H27" s="17">
        <f t="shared" si="28"/>
        <v>1176.6875</v>
      </c>
      <c r="I27" s="17">
        <f t="shared" si="29"/>
        <v>1737.7638888888889</v>
      </c>
      <c r="J27" s="17">
        <f t="shared" si="30"/>
        <v>1129.7722222222221</v>
      </c>
      <c r="K27" s="37">
        <f t="shared" si="26"/>
        <v>1348.0745370370369</v>
      </c>
      <c r="M27" s="20"/>
      <c r="O27" s="59" t="s">
        <v>42</v>
      </c>
      <c r="P27" s="60">
        <v>1023899</v>
      </c>
      <c r="Q27" s="60">
        <v>1314517</v>
      </c>
      <c r="R27" s="60">
        <v>535872</v>
      </c>
      <c r="S27" s="59">
        <f t="shared" si="9"/>
        <v>2874288</v>
      </c>
      <c r="T27" s="61">
        <f t="shared" si="10"/>
        <v>0.18095242831894978</v>
      </c>
      <c r="U27" s="62"/>
      <c r="V27" s="19">
        <f t="shared" si="31"/>
        <v>1422.0819444444446</v>
      </c>
      <c r="W27" s="19">
        <f t="shared" si="12"/>
        <v>1825.7180555555556</v>
      </c>
      <c r="X27" s="19">
        <f t="shared" si="13"/>
        <v>744.26666666666665</v>
      </c>
      <c r="Y27" s="37">
        <f t="shared" si="14"/>
        <v>1330.6888888888889</v>
      </c>
      <c r="AA27" s="58">
        <f t="shared" si="15"/>
        <v>2678.7634259259257</v>
      </c>
    </row>
    <row r="28" spans="1:27" ht="15.75" customHeight="1" x14ac:dyDescent="0.25">
      <c r="A28" s="11" t="s">
        <v>54</v>
      </c>
      <c r="B28" s="23">
        <v>0</v>
      </c>
      <c r="C28" s="23">
        <v>0</v>
      </c>
      <c r="D28" s="23">
        <v>0</v>
      </c>
      <c r="E28" s="11">
        <f t="shared" si="22"/>
        <v>0</v>
      </c>
      <c r="F28" s="14">
        <f t="shared" si="27"/>
        <v>0</v>
      </c>
      <c r="G28" s="12"/>
      <c r="H28" s="12">
        <f t="shared" si="28"/>
        <v>0</v>
      </c>
      <c r="I28" s="12">
        <f t="shared" si="29"/>
        <v>0</v>
      </c>
      <c r="J28" s="12">
        <f t="shared" si="30"/>
        <v>0</v>
      </c>
      <c r="K28" s="39">
        <f t="shared" si="26"/>
        <v>0</v>
      </c>
      <c r="O28" s="48" t="s">
        <v>54</v>
      </c>
      <c r="P28" s="47"/>
      <c r="Q28" s="47"/>
      <c r="R28" s="47"/>
      <c r="S28" s="48">
        <f t="shared" si="9"/>
        <v>0</v>
      </c>
      <c r="T28" s="49">
        <f t="shared" si="10"/>
        <v>0</v>
      </c>
      <c r="U28" s="52"/>
      <c r="V28" s="52">
        <f t="shared" si="31"/>
        <v>0</v>
      </c>
      <c r="W28" s="52">
        <f t="shared" si="12"/>
        <v>0</v>
      </c>
      <c r="X28" s="52">
        <f t="shared" si="13"/>
        <v>0</v>
      </c>
      <c r="Y28" s="53">
        <f t="shared" si="14"/>
        <v>0</v>
      </c>
      <c r="AA28" s="58">
        <f t="shared" si="15"/>
        <v>0</v>
      </c>
    </row>
    <row r="29" spans="1:27" x14ac:dyDescent="0.25">
      <c r="A29" s="15" t="s">
        <v>43</v>
      </c>
      <c r="B29" s="24">
        <v>0</v>
      </c>
      <c r="C29" s="24">
        <v>0</v>
      </c>
      <c r="D29" s="24">
        <v>0</v>
      </c>
      <c r="E29" s="11">
        <f t="shared" si="22"/>
        <v>0</v>
      </c>
      <c r="F29" s="14">
        <f t="shared" si="27"/>
        <v>0</v>
      </c>
      <c r="G29" s="16"/>
      <c r="H29" s="17">
        <f t="shared" si="28"/>
        <v>0</v>
      </c>
      <c r="I29" s="17">
        <f t="shared" si="29"/>
        <v>0</v>
      </c>
      <c r="J29" s="17">
        <f t="shared" si="30"/>
        <v>0</v>
      </c>
      <c r="K29" s="37">
        <f t="shared" si="26"/>
        <v>0</v>
      </c>
      <c r="M29">
        <v>100</v>
      </c>
      <c r="O29" s="59" t="s">
        <v>43</v>
      </c>
      <c r="P29" s="60"/>
      <c r="Q29" s="60"/>
      <c r="R29" s="60"/>
      <c r="S29" s="59">
        <f t="shared" si="9"/>
        <v>0</v>
      </c>
      <c r="T29" s="61">
        <f t="shared" si="10"/>
        <v>0</v>
      </c>
      <c r="U29" s="62"/>
      <c r="V29" s="19">
        <f t="shared" si="31"/>
        <v>0</v>
      </c>
      <c r="W29" s="19">
        <f t="shared" si="12"/>
        <v>0</v>
      </c>
      <c r="X29" s="19">
        <f t="shared" si="13"/>
        <v>0</v>
      </c>
      <c r="Y29" s="37">
        <f t="shared" si="14"/>
        <v>0</v>
      </c>
      <c r="AA29" s="58">
        <f t="shared" si="15"/>
        <v>0</v>
      </c>
    </row>
    <row r="30" spans="1:27" x14ac:dyDescent="0.25">
      <c r="A30" s="11" t="s">
        <v>44</v>
      </c>
      <c r="B30" s="23">
        <v>0</v>
      </c>
      <c r="C30" s="23">
        <v>0</v>
      </c>
      <c r="D30" s="23">
        <v>225</v>
      </c>
      <c r="E30" s="11">
        <f t="shared" si="22"/>
        <v>225</v>
      </c>
      <c r="F30" s="14">
        <f t="shared" si="27"/>
        <v>1.4165002383812512E-5</v>
      </c>
      <c r="H30" s="2">
        <f t="shared" si="28"/>
        <v>0</v>
      </c>
      <c r="I30" s="2">
        <f t="shared" si="29"/>
        <v>0</v>
      </c>
      <c r="J30" s="2">
        <f t="shared" si="30"/>
        <v>0.3125</v>
      </c>
      <c r="K30" s="36">
        <f t="shared" si="26"/>
        <v>0.10416666666666667</v>
      </c>
      <c r="O30" s="48" t="s">
        <v>44</v>
      </c>
      <c r="P30" s="47">
        <v>0</v>
      </c>
      <c r="Q30" s="47">
        <v>0</v>
      </c>
      <c r="R30" s="47">
        <v>0</v>
      </c>
      <c r="S30" s="48">
        <f t="shared" si="9"/>
        <v>0</v>
      </c>
      <c r="T30" s="49">
        <f t="shared" si="10"/>
        <v>0</v>
      </c>
      <c r="U30" s="41"/>
      <c r="V30" s="50">
        <f t="shared" si="31"/>
        <v>0</v>
      </c>
      <c r="W30" s="50">
        <f t="shared" si="12"/>
        <v>0</v>
      </c>
      <c r="X30" s="50">
        <f t="shared" si="13"/>
        <v>0</v>
      </c>
      <c r="Y30" s="51">
        <f t="shared" si="14"/>
        <v>0</v>
      </c>
      <c r="AA30" s="58">
        <f t="shared" si="15"/>
        <v>0.10416666666666667</v>
      </c>
    </row>
    <row r="31" spans="1:27" ht="30" x14ac:dyDescent="0.25">
      <c r="A31" s="11" t="s">
        <v>45</v>
      </c>
      <c r="B31" s="23">
        <v>0</v>
      </c>
      <c r="C31" s="23">
        <v>0</v>
      </c>
      <c r="D31" s="23">
        <v>0</v>
      </c>
      <c r="E31" s="11">
        <f t="shared" si="22"/>
        <v>0</v>
      </c>
      <c r="F31" s="14">
        <f t="shared" si="27"/>
        <v>0</v>
      </c>
      <c r="H31" s="2">
        <f t="shared" ref="H31:H32" si="32">B31/24/30</f>
        <v>0</v>
      </c>
      <c r="I31" s="2">
        <f t="shared" ref="I31:I32" si="33">C31/24/30</f>
        <v>0</v>
      </c>
      <c r="J31" s="2">
        <f t="shared" ref="J31:J32" si="34">D31/24/30</f>
        <v>0</v>
      </c>
      <c r="K31" s="36">
        <f t="shared" si="26"/>
        <v>0</v>
      </c>
      <c r="O31" s="48" t="s">
        <v>45</v>
      </c>
      <c r="P31" s="47"/>
      <c r="Q31" s="47"/>
      <c r="R31" s="47"/>
      <c r="S31" s="48">
        <f t="shared" si="9"/>
        <v>0</v>
      </c>
      <c r="T31" s="49">
        <f t="shared" si="10"/>
        <v>0</v>
      </c>
      <c r="U31" s="41"/>
      <c r="V31" s="50">
        <f t="shared" si="31"/>
        <v>0</v>
      </c>
      <c r="W31" s="50">
        <f t="shared" si="12"/>
        <v>0</v>
      </c>
      <c r="X31" s="50">
        <f t="shared" si="13"/>
        <v>0</v>
      </c>
      <c r="Y31" s="51">
        <f t="shared" si="14"/>
        <v>0</v>
      </c>
      <c r="AA31" s="58">
        <f t="shared" si="15"/>
        <v>0</v>
      </c>
    </row>
    <row r="32" spans="1:27" ht="30" x14ac:dyDescent="0.25">
      <c r="A32" s="11" t="s">
        <v>46</v>
      </c>
      <c r="B32" s="23"/>
      <c r="C32" s="23"/>
      <c r="D32" s="23"/>
      <c r="E32" s="11">
        <f t="shared" si="22"/>
        <v>0</v>
      </c>
      <c r="F32" s="14">
        <f t="shared" si="27"/>
        <v>0</v>
      </c>
      <c r="H32" s="2">
        <f t="shared" si="32"/>
        <v>0</v>
      </c>
      <c r="I32" s="2">
        <f t="shared" si="33"/>
        <v>0</v>
      </c>
      <c r="J32" s="2">
        <f t="shared" si="34"/>
        <v>0</v>
      </c>
      <c r="K32" s="36">
        <f t="shared" si="26"/>
        <v>0</v>
      </c>
      <c r="O32" s="48" t="s">
        <v>46</v>
      </c>
      <c r="P32" s="47"/>
      <c r="Q32" s="47"/>
      <c r="R32" s="47"/>
      <c r="S32" s="48">
        <f t="shared" si="9"/>
        <v>0</v>
      </c>
      <c r="T32" s="49">
        <f t="shared" si="10"/>
        <v>0</v>
      </c>
      <c r="U32" s="41"/>
      <c r="V32" s="50">
        <f t="shared" si="31"/>
        <v>0</v>
      </c>
      <c r="W32" s="50">
        <f t="shared" si="12"/>
        <v>0</v>
      </c>
      <c r="X32" s="50">
        <f t="shared" si="13"/>
        <v>0</v>
      </c>
      <c r="Y32" s="51">
        <f t="shared" si="14"/>
        <v>0</v>
      </c>
      <c r="AA32" s="58">
        <f t="shared" si="15"/>
        <v>0</v>
      </c>
    </row>
    <row r="33" spans="1:27" x14ac:dyDescent="0.25">
      <c r="A33" s="10" t="s">
        <v>0</v>
      </c>
      <c r="B33" s="12">
        <f>SUM(B3:B32)</f>
        <v>4967501</v>
      </c>
      <c r="C33" s="12">
        <f>SUM(C3:C32)</f>
        <v>6409471</v>
      </c>
      <c r="D33" s="12">
        <f>SUM(D3:D32)</f>
        <v>4507247</v>
      </c>
      <c r="E33" s="11">
        <f t="shared" si="22"/>
        <v>15884219</v>
      </c>
      <c r="F33" s="10"/>
      <c r="H33" s="2">
        <f t="shared" si="28"/>
        <v>6899.3069444444445</v>
      </c>
      <c r="I33" s="2">
        <f t="shared" si="29"/>
        <v>8902.0430555555558</v>
      </c>
      <c r="J33" s="2">
        <f t="shared" si="30"/>
        <v>6260.0652777777777</v>
      </c>
      <c r="K33" s="36">
        <f t="shared" si="26"/>
        <v>7353.8050925925927</v>
      </c>
      <c r="O33" s="54" t="s">
        <v>0</v>
      </c>
      <c r="P33" s="52">
        <f>SUM(P3:P32)</f>
        <v>3189040</v>
      </c>
      <c r="Q33" s="52">
        <f>SUM(Q3:Q32)</f>
        <v>3390164</v>
      </c>
      <c r="R33" s="52">
        <f>SUM(R3:R32)</f>
        <v>2582457</v>
      </c>
      <c r="S33" s="48">
        <f t="shared" si="9"/>
        <v>9161661</v>
      </c>
      <c r="T33" s="54"/>
      <c r="U33" s="41"/>
      <c r="V33" s="50">
        <f t="shared" si="31"/>
        <v>4429.2222222222217</v>
      </c>
      <c r="W33" s="50">
        <f t="shared" si="12"/>
        <v>4708.5611111111111</v>
      </c>
      <c r="X33" s="50">
        <f t="shared" si="13"/>
        <v>3586.7458333333334</v>
      </c>
      <c r="Y33" s="51">
        <f t="shared" si="14"/>
        <v>4241.5097222222221</v>
      </c>
      <c r="AA33" s="58">
        <f t="shared" si="15"/>
        <v>11595.314814814814</v>
      </c>
    </row>
    <row r="34" spans="1:27" x14ac:dyDescent="0.25">
      <c r="A34" s="10" t="s">
        <v>3</v>
      </c>
      <c r="B34" s="13">
        <f>B33/$E$33</f>
        <v>0.31273183780707126</v>
      </c>
      <c r="C34" s="13">
        <f t="shared" ref="C34:D34" si="35">C33/$E$33</f>
        <v>0.40351187552878742</v>
      </c>
      <c r="D34" s="13">
        <f t="shared" si="35"/>
        <v>0.28375628666414132</v>
      </c>
      <c r="E34" s="10"/>
      <c r="O34" s="54" t="s">
        <v>3</v>
      </c>
      <c r="P34" s="55">
        <f>P33/$E$33</f>
        <v>0.20076781867588203</v>
      </c>
      <c r="Q34" s="55">
        <f t="shared" ref="Q34:R34" si="36">Q33/$E$33</f>
        <v>0.2134296939622905</v>
      </c>
      <c r="R34" s="55">
        <f t="shared" si="36"/>
        <v>0.16258004249374805</v>
      </c>
      <c r="S34" s="54"/>
      <c r="T34" s="41"/>
      <c r="U34" s="41"/>
      <c r="V34" s="41"/>
      <c r="W34" s="41"/>
      <c r="X34" s="41"/>
      <c r="Y34" s="41"/>
      <c r="AA34" s="56"/>
    </row>
    <row r="61" spans="4:4" x14ac:dyDescent="0.25">
      <c r="D61" s="18"/>
    </row>
  </sheetData>
  <pageMargins left="0.7" right="0.7" top="0.75" bottom="0.75" header="0.3" footer="0.3"/>
  <pageSetup paperSize="9" orientation="portrait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20"/>
  <sheetViews>
    <sheetView workbookViewId="0">
      <selection activeCell="I14" sqref="I14"/>
    </sheetView>
  </sheetViews>
  <sheetFormatPr defaultRowHeight="15" x14ac:dyDescent="0.25"/>
  <cols>
    <col min="1" max="1" width="23.7109375" bestFit="1" customWidth="1"/>
    <col min="2" max="4" width="12" bestFit="1" customWidth="1"/>
    <col min="5" max="5" width="11" bestFit="1" customWidth="1"/>
    <col min="8" max="8" width="18" bestFit="1" customWidth="1"/>
    <col min="9" max="9" width="10" bestFit="1" customWidth="1"/>
    <col min="10" max="10" width="11" bestFit="1" customWidth="1"/>
    <col min="15" max="15" width="11" bestFit="1" customWidth="1"/>
  </cols>
  <sheetData>
    <row r="1" spans="1:16" x14ac:dyDescent="0.25">
      <c r="A1" t="s">
        <v>76</v>
      </c>
      <c r="B1" t="str">
        <f>ALICE!B2</f>
        <v>Apr</v>
      </c>
      <c r="C1" t="str">
        <f>ALICE!C2</f>
        <v>May</v>
      </c>
      <c r="D1" t="str">
        <f>ALICE!D2</f>
        <v>Jun</v>
      </c>
      <c r="E1" t="s">
        <v>0</v>
      </c>
      <c r="F1" t="s">
        <v>1</v>
      </c>
    </row>
    <row r="2" spans="1:16" x14ac:dyDescent="0.25">
      <c r="A2" t="s">
        <v>55</v>
      </c>
      <c r="B2" s="27">
        <v>285598544.66640002</v>
      </c>
      <c r="C2" s="27">
        <v>428867304.19620001</v>
      </c>
      <c r="D2" s="27">
        <v>341194120.24110001</v>
      </c>
      <c r="E2" s="2">
        <f>SUM(B2:D2)</f>
        <v>1055659969.1037002</v>
      </c>
      <c r="F2" s="1">
        <f>E2/$E$6</f>
        <v>0.44011512661606866</v>
      </c>
      <c r="J2" s="3"/>
    </row>
    <row r="3" spans="1:16" x14ac:dyDescent="0.25">
      <c r="A3" t="s">
        <v>56</v>
      </c>
      <c r="B3" s="27">
        <v>176254387.8089</v>
      </c>
      <c r="C3" s="27">
        <v>214403442.0086</v>
      </c>
      <c r="D3" s="27">
        <v>160819311.0528</v>
      </c>
      <c r="E3" s="2">
        <f t="shared" ref="E3:E5" si="0">SUM(B3:D3)</f>
        <v>551477140.87030005</v>
      </c>
      <c r="F3" s="1">
        <f t="shared" ref="F3:F5" si="1">E3/$E$6</f>
        <v>0.229916297656028</v>
      </c>
      <c r="J3" s="3"/>
    </row>
    <row r="4" spans="1:16" x14ac:dyDescent="0.25">
      <c r="A4" t="s">
        <v>57</v>
      </c>
      <c r="B4" s="27">
        <v>181816461.35510001</v>
      </c>
      <c r="C4" s="27">
        <v>120432356.32269999</v>
      </c>
      <c r="D4" s="27">
        <v>58129048.399300002</v>
      </c>
      <c r="E4" s="2">
        <f t="shared" si="0"/>
        <v>360377866.07709998</v>
      </c>
      <c r="F4" s="1">
        <f t="shared" si="1"/>
        <v>0.15024511187330156</v>
      </c>
      <c r="J4" s="3"/>
    </row>
    <row r="5" spans="1:16" x14ac:dyDescent="0.25">
      <c r="A5" t="s">
        <v>58</v>
      </c>
      <c r="B5" s="27">
        <v>157747145.42399999</v>
      </c>
      <c r="C5" s="27">
        <v>169331558.61320001</v>
      </c>
      <c r="D5" s="27">
        <v>104005925.47490001</v>
      </c>
      <c r="E5" s="2">
        <f t="shared" si="0"/>
        <v>431084629.51209998</v>
      </c>
      <c r="F5" s="1">
        <f t="shared" si="1"/>
        <v>0.17972346385460183</v>
      </c>
      <c r="J5" s="3"/>
    </row>
    <row r="6" spans="1:16" x14ac:dyDescent="0.25">
      <c r="A6" t="s">
        <v>0</v>
      </c>
      <c r="B6" s="2">
        <f>SUM(B2:B5)</f>
        <v>801416539.25440001</v>
      </c>
      <c r="C6" s="2">
        <f t="shared" ref="C6:E6" si="2">SUM(C2:C5)</f>
        <v>933034661.1407001</v>
      </c>
      <c r="D6" s="2">
        <f t="shared" si="2"/>
        <v>664148405.1681</v>
      </c>
      <c r="E6" s="2">
        <f t="shared" si="2"/>
        <v>2398599605.5632</v>
      </c>
      <c r="J6" s="3"/>
    </row>
    <row r="7" spans="1:16" x14ac:dyDescent="0.25">
      <c r="A7" t="s">
        <v>3</v>
      </c>
      <c r="B7" s="1">
        <f>B6/$E$6</f>
        <v>0.33411851540191695</v>
      </c>
      <c r="C7" s="1">
        <f t="shared" ref="C7:D7" si="3">C6/$E$6</f>
        <v>0.38899141773252321</v>
      </c>
      <c r="D7" s="1">
        <f t="shared" si="3"/>
        <v>0.27689006686555989</v>
      </c>
    </row>
    <row r="8" spans="1:16" x14ac:dyDescent="0.25">
      <c r="H8" s="25" t="s">
        <v>60</v>
      </c>
      <c r="I8" s="25"/>
      <c r="J8" s="25"/>
      <c r="O8" t="s">
        <v>61</v>
      </c>
    </row>
    <row r="9" spans="1:16" x14ac:dyDescent="0.25">
      <c r="A9" t="s">
        <v>83</v>
      </c>
      <c r="B9" t="str">
        <f>B1</f>
        <v>Apr</v>
      </c>
      <c r="C9" t="str">
        <f t="shared" ref="C9:D9" si="4">C1</f>
        <v>May</v>
      </c>
      <c r="D9" t="str">
        <f t="shared" si="4"/>
        <v>Jun</v>
      </c>
      <c r="E9" t="s">
        <v>0</v>
      </c>
      <c r="F9" t="s">
        <v>1</v>
      </c>
      <c r="H9" s="25"/>
      <c r="I9" s="25" t="s">
        <v>0</v>
      </c>
      <c r="J9" s="25" t="s">
        <v>59</v>
      </c>
    </row>
    <row r="10" spans="1:16" x14ac:dyDescent="0.25">
      <c r="A10" t="s">
        <v>55</v>
      </c>
      <c r="B10" s="27">
        <v>295282986.03920001</v>
      </c>
      <c r="C10" s="27">
        <v>452844906.98909998</v>
      </c>
      <c r="D10" s="27">
        <v>346957178.93610001</v>
      </c>
      <c r="E10" s="2">
        <f>SUM(B10:D10)</f>
        <v>1095085071.9644001</v>
      </c>
      <c r="F10" s="1">
        <f>E10/$E$14</f>
        <v>0.42134437483641823</v>
      </c>
      <c r="H10" s="25" t="s">
        <v>55</v>
      </c>
      <c r="I10" s="25">
        <v>39425103</v>
      </c>
      <c r="J10" s="26">
        <f>I10/E10</f>
        <v>3.6001863242714045E-2</v>
      </c>
      <c r="O10" s="2">
        <f t="shared" ref="O10:O14" si="5">E10-E2</f>
        <v>39425102.860699892</v>
      </c>
      <c r="P10" s="1">
        <f>O10/E10</f>
        <v>3.6001863115509215E-2</v>
      </c>
    </row>
    <row r="11" spans="1:16" x14ac:dyDescent="0.25">
      <c r="A11" t="s">
        <v>56</v>
      </c>
      <c r="B11" s="27">
        <v>197504515.502</v>
      </c>
      <c r="C11" s="27">
        <v>238941598.02559999</v>
      </c>
      <c r="D11" s="27">
        <v>178602506.51660001</v>
      </c>
      <c r="E11" s="2">
        <f t="shared" ref="E11:E13" si="6">SUM(B11:D11)</f>
        <v>615048620.04419994</v>
      </c>
      <c r="F11" s="1">
        <f t="shared" ref="F11:F13" si="7">E11/$E$14</f>
        <v>0.23664579395795993</v>
      </c>
      <c r="H11" s="25" t="s">
        <v>56</v>
      </c>
      <c r="I11" s="25">
        <v>63571479</v>
      </c>
      <c r="J11" s="26">
        <f t="shared" ref="J11:J14" si="8">I11/E11</f>
        <v>0.10336008719998671</v>
      </c>
      <c r="O11" s="2">
        <f t="shared" si="5"/>
        <v>63571479.173899889</v>
      </c>
      <c r="P11" s="1">
        <f t="shared" ref="P11:P14" si="9">O11/E11</f>
        <v>0.1033600874827284</v>
      </c>
    </row>
    <row r="12" spans="1:16" x14ac:dyDescent="0.25">
      <c r="A12" t="s">
        <v>57</v>
      </c>
      <c r="B12" s="27">
        <v>204270470.60710001</v>
      </c>
      <c r="C12" s="27">
        <v>143591036.4064</v>
      </c>
      <c r="D12" s="27">
        <v>83365998.746900007</v>
      </c>
      <c r="E12" s="2">
        <f t="shared" si="6"/>
        <v>431227505.7604</v>
      </c>
      <c r="F12" s="1">
        <f t="shared" si="7"/>
        <v>0.1659188756001875</v>
      </c>
      <c r="H12" s="25" t="s">
        <v>57</v>
      </c>
      <c r="I12" s="25">
        <v>70849640</v>
      </c>
      <c r="J12" s="26">
        <f t="shared" si="8"/>
        <v>0.16429759014343975</v>
      </c>
      <c r="O12" s="2">
        <f t="shared" si="5"/>
        <v>70849639.683300018</v>
      </c>
      <c r="P12" s="1">
        <f t="shared" si="9"/>
        <v>0.16429758940902467</v>
      </c>
    </row>
    <row r="13" spans="1:16" x14ac:dyDescent="0.25">
      <c r="A13" t="s">
        <v>58</v>
      </c>
      <c r="B13" s="27">
        <v>167199963.79089999</v>
      </c>
      <c r="C13" s="27">
        <v>177860159.17359999</v>
      </c>
      <c r="D13" s="27">
        <v>112604885.2994</v>
      </c>
      <c r="E13" s="2">
        <f t="shared" si="6"/>
        <v>457665008.26389992</v>
      </c>
      <c r="F13" s="1">
        <f t="shared" si="7"/>
        <v>0.17609095560543439</v>
      </c>
      <c r="H13" s="25" t="s">
        <v>58</v>
      </c>
      <c r="I13" s="25">
        <v>26580379</v>
      </c>
      <c r="J13" s="26">
        <f t="shared" si="8"/>
        <v>5.807824177083068E-2</v>
      </c>
      <c r="O13" s="2">
        <f t="shared" si="5"/>
        <v>26580378.751799941</v>
      </c>
      <c r="P13" s="1">
        <f t="shared" si="9"/>
        <v>5.8078241228512489E-2</v>
      </c>
    </row>
    <row r="14" spans="1:16" x14ac:dyDescent="0.25">
      <c r="A14" t="s">
        <v>0</v>
      </c>
      <c r="B14" s="2">
        <f>SUM(B10:B13)</f>
        <v>864257935.93920004</v>
      </c>
      <c r="C14" s="2">
        <f t="shared" ref="C14" si="10">SUM(C10:C13)</f>
        <v>1013237700.5946999</v>
      </c>
      <c r="D14" s="2">
        <f t="shared" ref="D14" si="11">SUM(D10:D13)</f>
        <v>721530569.49899995</v>
      </c>
      <c r="E14" s="2">
        <f t="shared" ref="E14" si="12">SUM(E10:E13)</f>
        <v>2599026206.0328999</v>
      </c>
      <c r="H14" s="25" t="s">
        <v>0</v>
      </c>
      <c r="I14" s="25">
        <f>SUM(I10:I13)</f>
        <v>200426601</v>
      </c>
      <c r="J14" s="26">
        <f t="shared" si="8"/>
        <v>7.7116036973681398E-2</v>
      </c>
      <c r="O14" s="2">
        <f t="shared" si="5"/>
        <v>200426600.46969986</v>
      </c>
      <c r="P14" s="1">
        <f t="shared" si="9"/>
        <v>7.711603676964339E-2</v>
      </c>
    </row>
    <row r="15" spans="1:16" x14ac:dyDescent="0.25">
      <c r="A15" t="s">
        <v>3</v>
      </c>
      <c r="B15" s="1">
        <f>B14/$E$14</f>
        <v>0.33253144348182068</v>
      </c>
      <c r="C15" s="1">
        <f t="shared" ref="C15:D15" si="13">C14/$E$14</f>
        <v>0.38985282189258302</v>
      </c>
      <c r="D15" s="1">
        <f t="shared" si="13"/>
        <v>0.2776157346255963</v>
      </c>
    </row>
    <row r="16" spans="1:16" x14ac:dyDescent="0.25">
      <c r="O16" s="34"/>
    </row>
    <row r="17" spans="4:15" x14ac:dyDescent="0.25">
      <c r="D17" s="2"/>
      <c r="E17" s="2"/>
      <c r="O17" s="34"/>
    </row>
    <row r="18" spans="4:15" x14ac:dyDescent="0.25">
      <c r="E18" s="2"/>
    </row>
    <row r="19" spans="4:15" x14ac:dyDescent="0.25">
      <c r="E19" s="2"/>
    </row>
    <row r="20" spans="4:15" x14ac:dyDescent="0.25">
      <c r="E20" s="2"/>
    </row>
  </sheetData>
  <conditionalFormatting sqref="O16:O17">
    <cfRule type="expression" dxfId="2" priority="6">
      <formula>"equal $I$10"</formula>
    </cfRule>
  </conditionalFormatting>
  <conditionalFormatting sqref="O10:O13">
    <cfRule type="expression" dxfId="1" priority="3">
      <formula>ABS(O10-I10)&lt;=1</formula>
    </cfRule>
  </conditionalFormatting>
  <conditionalFormatting sqref="O14">
    <cfRule type="expression" dxfId="0" priority="1">
      <formula>ABS(O14-I14)&lt;=1</formula>
    </cfRule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</vt:lpstr>
      <vt:lpstr>ALICE</vt:lpstr>
      <vt:lpstr>ATLAS</vt:lpstr>
      <vt:lpstr>CMS</vt:lpstr>
      <vt:lpstr>LHCb</vt:lpstr>
      <vt:lpstr>Non-LHC Summary</vt:lpstr>
      <vt:lpstr>Non-LHC % HS06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Gronbech</dc:creator>
  <cp:lastModifiedBy>Pete Gronbech</cp:lastModifiedBy>
  <cp:lastPrinted>2021-11-15T11:24:41Z</cp:lastPrinted>
  <dcterms:created xsi:type="dcterms:W3CDTF">2018-10-09T15:37:44Z</dcterms:created>
  <dcterms:modified xsi:type="dcterms:W3CDTF">2025-07-02T14:42:03Z</dcterms:modified>
</cp:coreProperties>
</file>